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0" yWindow="0" windowWidth="32914" windowHeight="14726" tabRatio="819" activeTab="2"/>
  </bookViews>
  <sheets>
    <sheet name="Summary" sheetId="18" r:id="rId1"/>
    <sheet name="Assumptions" sheetId="5" r:id="rId2"/>
    <sheet name="Historical data" sheetId="2" r:id="rId3"/>
    <sheet name="GGRA Statement" sheetId="15" r:id="rId4"/>
    <sheet name="Balance Sheet" sheetId="6" r:id="rId5"/>
    <sheet name="Income Statement" sheetId="7" r:id="rId6"/>
    <sheet name="Cash Flow Statement" sheetId="8" r:id="rId7"/>
    <sheet name="Capital Asset Example" sheetId="17" r:id="rId8"/>
  </sheets>
  <externalReferences>
    <externalReference r:id="rId9"/>
    <externalReference r:id="rId10"/>
    <externalReference r:id="rId11"/>
    <externalReference r:id="rId12"/>
  </externalReferences>
  <definedNames>
    <definedName name="_Order1" hidden="1">255</definedName>
    <definedName name="_Order2" hidden="1">255</definedName>
    <definedName name="Account">[1]variables!$C$21</definedName>
    <definedName name="AgeGroups">#REF!</definedName>
    <definedName name="DemoGroup">#REF!</definedName>
    <definedName name="Geography">#REF!</definedName>
    <definedName name="GovPriorityOutcomes">#REF!</definedName>
    <definedName name="GovPriorityOutcomesCode">#REF!</definedName>
    <definedName name="IndustrialSector">#REF!</definedName>
    <definedName name="Month_s">[2]Paramaters!$E$3:$E$15</definedName>
    <definedName name="Month_val">[2]Paramaters!$E$3:$F$15</definedName>
    <definedName name="MyNumber1">[1]variables!$B$10</definedName>
    <definedName name="MyNumber2">[1]variables!$B$11</definedName>
    <definedName name="MyNumber3">[1]variables!$B$12</definedName>
    <definedName name="Org">[1]variables!$A$121:$A$123</definedName>
    <definedName name="OrgAccount">[1]variables!$C$105:$F$119</definedName>
    <definedName name="ProgramDeliveryMode">#REF!</definedName>
    <definedName name="ProgramScope">#REF!</definedName>
    <definedName name="ProgramTypes">#REF!</definedName>
    <definedName name="rAttrib1">[1]variables!$B$29</definedName>
    <definedName name="rAttrib2">[1]variables!$B$30</definedName>
    <definedName name="rBYScenario">[1]variables!$B$47</definedName>
    <definedName name="RecipientType">#REF!</definedName>
    <definedName name="rPhase1">[1]variables!$B$23</definedName>
    <definedName name="rPhase2">[1]variables!$B$24</definedName>
    <definedName name="rPhase3">[1]variables!$B$25</definedName>
    <definedName name="rPhase4">[1]variables!$B$26</definedName>
    <definedName name="rPhase5">[1]variables!$B$27</definedName>
    <definedName name="rPhase6">[1]variables!$B$28</definedName>
    <definedName name="rRow2">[1]variables!#REF!</definedName>
    <definedName name="rScenario_10years">[1]variables!$B$19</definedName>
    <definedName name="rScenario_3years">[1]variables!$B$18</definedName>
    <definedName name="rTitleSection1">[1]variables!$C$37</definedName>
    <definedName name="rTitleSection6">[1]variables!$C$42</definedName>
    <definedName name="rTotalExpense">[1]variables!#REF!</definedName>
    <definedName name="rTotalExpense1">[1]variables!#REF!</definedName>
    <definedName name="Scratchy">[3]Data!$B$2:$B$3</definedName>
    <definedName name="sdfa" hidden="1">{#N/A,#N/A,FALSE,"Report1"}</definedName>
    <definedName name="Small_DB">[2]database!$A$2:$AM$103</definedName>
    <definedName name="StrategyInitiative">#REF!</definedName>
    <definedName name="TableName">"Dummy"</definedName>
    <definedName name="wrn.ALLOCATIONS." hidden="1">{#N/A,#N/A,FALSE,"Report1"}</definedName>
    <definedName name="wrn.CLASSNONCLASS." hidden="1">{#N/A,#N/A,FALSE,"Report1"}</definedName>
    <definedName name="Year_s">[2]Paramaters!$B$3:$B$12</definedName>
    <definedName name="Year_val">[2]Paramaters!$B$3:$C$12</definedName>
  </definedNames>
  <calcPr calcId="162913"/>
</workbook>
</file>

<file path=xl/calcChain.xml><?xml version="1.0" encoding="utf-8"?>
<calcChain xmlns="http://schemas.openxmlformats.org/spreadsheetml/2006/main">
  <c r="C5" i="5" l="1"/>
  <c r="C7" i="5"/>
  <c r="C11" i="5"/>
  <c r="C12" i="5"/>
  <c r="B12" i="17" l="1"/>
  <c r="K2" i="17"/>
  <c r="J2" i="17"/>
  <c r="I2" i="17"/>
  <c r="H2" i="17"/>
  <c r="G2" i="17"/>
  <c r="F2" i="17"/>
  <c r="E2" i="17"/>
  <c r="D2" i="17"/>
  <c r="C2" i="17"/>
  <c r="B2" i="17"/>
  <c r="C68" i="2" l="1"/>
  <c r="C4" i="15"/>
  <c r="C8" i="15" s="1"/>
  <c r="D4" i="15"/>
  <c r="D8" i="15" s="1"/>
  <c r="E4" i="15"/>
  <c r="E8" i="15" s="1"/>
  <c r="F4" i="15"/>
  <c r="F4" i="7" s="1"/>
  <c r="G4" i="15"/>
  <c r="G8" i="15" s="1"/>
  <c r="H4" i="15"/>
  <c r="H4" i="7" s="1"/>
  <c r="I4" i="15"/>
  <c r="I8" i="15" s="1"/>
  <c r="J4" i="15"/>
  <c r="J4" i="7" s="1"/>
  <c r="K4" i="15"/>
  <c r="K8" i="15" s="1"/>
  <c r="C5" i="15"/>
  <c r="D5" i="15"/>
  <c r="D5" i="7" s="1"/>
  <c r="E5" i="15"/>
  <c r="F5" i="15"/>
  <c r="G5" i="15"/>
  <c r="H5" i="15"/>
  <c r="I5" i="15"/>
  <c r="J5" i="15"/>
  <c r="K5" i="15"/>
  <c r="K5" i="7" s="1"/>
  <c r="B5" i="15"/>
  <c r="B5" i="7" s="1"/>
  <c r="B4" i="15"/>
  <c r="B8" i="15" s="1"/>
  <c r="C4" i="7"/>
  <c r="D4" i="7"/>
  <c r="E4" i="7"/>
  <c r="E5" i="7"/>
  <c r="I5" i="7"/>
  <c r="K4" i="7" l="1"/>
  <c r="G4" i="7"/>
  <c r="G5" i="7"/>
  <c r="G3" i="17"/>
  <c r="C5" i="7"/>
  <c r="C3" i="17"/>
  <c r="J5" i="7"/>
  <c r="J3" i="17"/>
  <c r="F5" i="7"/>
  <c r="F3" i="17"/>
  <c r="I9" i="15"/>
  <c r="I3" i="17"/>
  <c r="E9" i="15"/>
  <c r="E3" i="17"/>
  <c r="K9" i="15"/>
  <c r="K3" i="17"/>
  <c r="B9" i="15"/>
  <c r="B13" i="7" s="1"/>
  <c r="B3" i="17"/>
  <c r="H9" i="15"/>
  <c r="H3" i="17"/>
  <c r="D9" i="15"/>
  <c r="D3" i="17"/>
  <c r="B4" i="7"/>
  <c r="H5" i="7"/>
  <c r="I4" i="7"/>
  <c r="B17" i="8"/>
  <c r="B10" i="6" s="1"/>
  <c r="B12" i="7"/>
  <c r="C9" i="15"/>
  <c r="H8" i="15"/>
  <c r="J9" i="15"/>
  <c r="F9" i="15"/>
  <c r="G9" i="15"/>
  <c r="J8" i="15"/>
  <c r="F8" i="15"/>
  <c r="D67" i="2"/>
  <c r="E67" i="2"/>
  <c r="F67" i="2"/>
  <c r="D68" i="2"/>
  <c r="E68" i="2"/>
  <c r="F68" i="2"/>
  <c r="D69" i="2"/>
  <c r="E69" i="2"/>
  <c r="F69" i="2"/>
  <c r="D70" i="2"/>
  <c r="E70" i="2"/>
  <c r="F70" i="2"/>
  <c r="D71" i="2"/>
  <c r="E71" i="2"/>
  <c r="F71" i="2"/>
  <c r="D72" i="2"/>
  <c r="E72" i="2"/>
  <c r="F72" i="2"/>
  <c r="C72" i="2"/>
  <c r="C71" i="2"/>
  <c r="C70" i="2"/>
  <c r="C69" i="2"/>
  <c r="C67" i="2"/>
  <c r="B49" i="2"/>
  <c r="C49" i="2"/>
  <c r="D49" i="2"/>
  <c r="E49" i="2"/>
  <c r="F49" i="2"/>
  <c r="B18" i="8" l="1"/>
  <c r="B8" i="17" s="1"/>
  <c r="B20" i="7"/>
  <c r="B24" i="7" s="1"/>
  <c r="C20" i="5" s="1"/>
  <c r="B7" i="17"/>
  <c r="B11" i="17" s="1"/>
  <c r="B13" i="17" s="1"/>
  <c r="B15" i="17" s="1"/>
  <c r="B13" i="6"/>
  <c r="B11" i="6" l="1"/>
  <c r="K2" i="15" l="1"/>
  <c r="J2" i="15"/>
  <c r="I2" i="15"/>
  <c r="H2" i="15"/>
  <c r="G2" i="15"/>
  <c r="F2" i="15"/>
  <c r="E2" i="15"/>
  <c r="D2" i="15"/>
  <c r="C2" i="15"/>
  <c r="B2" i="15"/>
  <c r="D7" i="5" l="1"/>
  <c r="E7" i="5" s="1"/>
  <c r="B10" i="8"/>
  <c r="B9" i="8"/>
  <c r="E11" i="5"/>
  <c r="F11" i="5"/>
  <c r="G11" i="5"/>
  <c r="H11" i="5"/>
  <c r="I11" i="5"/>
  <c r="J11" i="5"/>
  <c r="K11" i="5"/>
  <c r="L11" i="5"/>
  <c r="E12" i="5"/>
  <c r="F12" i="5"/>
  <c r="G12" i="5"/>
  <c r="H12" i="5"/>
  <c r="I12" i="5"/>
  <c r="J12" i="5"/>
  <c r="K12" i="5"/>
  <c r="L12" i="5"/>
  <c r="D12" i="5"/>
  <c r="D11" i="5"/>
  <c r="E5" i="5"/>
  <c r="F5" i="5"/>
  <c r="G5" i="5"/>
  <c r="H5" i="5"/>
  <c r="I5" i="5"/>
  <c r="J5" i="5"/>
  <c r="K5" i="5"/>
  <c r="L5" i="5"/>
  <c r="D5" i="5"/>
  <c r="D2" i="5"/>
  <c r="E2" i="5"/>
  <c r="F2" i="5"/>
  <c r="G2" i="5"/>
  <c r="H2" i="5"/>
  <c r="I2" i="5"/>
  <c r="J2" i="5"/>
  <c r="K2" i="5"/>
  <c r="L2" i="5"/>
  <c r="C2" i="5"/>
  <c r="F12" i="7" l="1"/>
  <c r="F13" i="7"/>
  <c r="F7" i="17" s="1"/>
  <c r="F11" i="17" s="1"/>
  <c r="F18" i="8"/>
  <c r="F8" i="17" s="1"/>
  <c r="F17" i="8"/>
  <c r="D18" i="8"/>
  <c r="D8" i="17" s="1"/>
  <c r="D17" i="8"/>
  <c r="D13" i="7"/>
  <c r="D7" i="17" s="1"/>
  <c r="D11" i="17" s="1"/>
  <c r="D12" i="7"/>
  <c r="I13" i="7"/>
  <c r="I7" i="17" s="1"/>
  <c r="I11" i="17" s="1"/>
  <c r="I12" i="7"/>
  <c r="I18" i="8"/>
  <c r="I8" i="17" s="1"/>
  <c r="I17" i="8"/>
  <c r="E13" i="7"/>
  <c r="E7" i="17" s="1"/>
  <c r="E11" i="17" s="1"/>
  <c r="E17" i="8"/>
  <c r="E18" i="8"/>
  <c r="E8" i="17" s="1"/>
  <c r="E12" i="7"/>
  <c r="J13" i="7"/>
  <c r="J7" i="17" s="1"/>
  <c r="J11" i="17" s="1"/>
  <c r="J12" i="7"/>
  <c r="J18" i="8"/>
  <c r="J8" i="17" s="1"/>
  <c r="J17" i="8"/>
  <c r="H13" i="7"/>
  <c r="H7" i="17" s="1"/>
  <c r="H11" i="17" s="1"/>
  <c r="H18" i="8"/>
  <c r="H8" i="17" s="1"/>
  <c r="H17" i="8"/>
  <c r="H12" i="7"/>
  <c r="C17" i="8"/>
  <c r="C10" i="6" s="1"/>
  <c r="C12" i="7"/>
  <c r="C18" i="8"/>
  <c r="C13" i="7"/>
  <c r="C7" i="17" s="1"/>
  <c r="C11" i="17" s="1"/>
  <c r="K13" i="7"/>
  <c r="K7" i="17" s="1"/>
  <c r="K11" i="17" s="1"/>
  <c r="K12" i="7"/>
  <c r="K17" i="8"/>
  <c r="K18" i="8"/>
  <c r="K8" i="17" s="1"/>
  <c r="G17" i="8"/>
  <c r="G12" i="7"/>
  <c r="G18" i="8"/>
  <c r="G8" i="17" s="1"/>
  <c r="G13" i="7"/>
  <c r="G7" i="17" s="1"/>
  <c r="G11" i="17" s="1"/>
  <c r="F7" i="5"/>
  <c r="G7" i="5" s="1"/>
  <c r="H7" i="5" s="1"/>
  <c r="I7" i="5" s="1"/>
  <c r="J7" i="5" s="1"/>
  <c r="K7" i="5" s="1"/>
  <c r="L7" i="5" s="1"/>
  <c r="C8" i="17" l="1"/>
  <c r="C11" i="6"/>
  <c r="D11" i="6" s="1"/>
  <c r="E11" i="6" s="1"/>
  <c r="F11" i="6" s="1"/>
  <c r="G11" i="6" s="1"/>
  <c r="H11" i="6" s="1"/>
  <c r="I11" i="6" s="1"/>
  <c r="J11" i="6" s="1"/>
  <c r="K11" i="6" s="1"/>
  <c r="D10" i="6"/>
  <c r="C13" i="15"/>
  <c r="E10" i="6" l="1"/>
  <c r="B13" i="15"/>
  <c r="B12" i="15"/>
  <c r="C12" i="15"/>
  <c r="F10" i="6" l="1"/>
  <c r="B6" i="8"/>
  <c r="B13" i="8" s="1"/>
  <c r="B17" i="6"/>
  <c r="K13" i="15"/>
  <c r="B23" i="8" l="1"/>
  <c r="B27" i="8" s="1"/>
  <c r="G10" i="6"/>
  <c r="K12" i="15"/>
  <c r="J13" i="15"/>
  <c r="B22" i="6" l="1"/>
  <c r="C16" i="7" s="1"/>
  <c r="H10" i="6"/>
  <c r="J12" i="15"/>
  <c r="I13" i="15"/>
  <c r="I10" i="6" l="1"/>
  <c r="B26" i="6"/>
  <c r="I12" i="15"/>
  <c r="H13" i="15"/>
  <c r="J10" i="6" l="1"/>
  <c r="H12" i="15"/>
  <c r="G13" i="15"/>
  <c r="K10" i="6" l="1"/>
  <c r="G12" i="15"/>
  <c r="F13" i="15"/>
  <c r="F12" i="15" l="1"/>
  <c r="E13" i="15"/>
  <c r="E12" i="15" l="1"/>
  <c r="D13" i="15"/>
  <c r="D12" i="15" l="1"/>
  <c r="C2" i="8" l="1"/>
  <c r="D2" i="8"/>
  <c r="E2" i="8"/>
  <c r="F2" i="8"/>
  <c r="G2" i="8"/>
  <c r="H2" i="8"/>
  <c r="I2" i="8"/>
  <c r="J2" i="8"/>
  <c r="K2" i="8"/>
  <c r="B2" i="8"/>
  <c r="B41" i="2" l="1"/>
  <c r="B27" i="2"/>
  <c r="B28" i="2"/>
  <c r="D28" i="2"/>
  <c r="E28" i="2"/>
  <c r="F28" i="2"/>
  <c r="A14" i="2"/>
  <c r="A15" i="2"/>
  <c r="A16" i="2"/>
  <c r="A17" i="2"/>
  <c r="A13" i="2"/>
  <c r="B26" i="2"/>
  <c r="C65" i="2" l="1"/>
  <c r="C73" i="2" s="1"/>
  <c r="D65" i="2"/>
  <c r="D73" i="2" s="1"/>
  <c r="E65" i="2"/>
  <c r="F65" i="2"/>
  <c r="B65" i="2"/>
  <c r="C57" i="2"/>
  <c r="D57" i="2"/>
  <c r="AK59" i="2" s="1"/>
  <c r="E57" i="2"/>
  <c r="AL59" i="2" s="1"/>
  <c r="F57" i="2"/>
  <c r="AM59" i="2" s="1"/>
  <c r="B57" i="2"/>
  <c r="C41" i="2"/>
  <c r="AJ53" i="2" s="1"/>
  <c r="D41" i="2"/>
  <c r="AK53" i="2" s="1"/>
  <c r="E41" i="2"/>
  <c r="AL53" i="2" s="1"/>
  <c r="F41" i="2"/>
  <c r="AM53" i="2" s="1"/>
  <c r="AM66" i="2"/>
  <c r="AL66" i="2"/>
  <c r="AK66" i="2"/>
  <c r="AM65" i="2"/>
  <c r="AL65" i="2"/>
  <c r="AK65" i="2"/>
  <c r="AM62" i="2"/>
  <c r="AL62" i="2"/>
  <c r="AK62" i="2"/>
  <c r="AM61" i="2"/>
  <c r="AL61" i="2"/>
  <c r="AK61" i="2"/>
  <c r="AM58" i="2"/>
  <c r="AL58" i="2"/>
  <c r="AK58" i="2"/>
  <c r="AM57" i="2"/>
  <c r="AL57" i="2"/>
  <c r="AK57" i="2"/>
  <c r="AM56" i="2"/>
  <c r="AL56" i="2"/>
  <c r="AK56" i="2"/>
  <c r="AM55" i="2"/>
  <c r="AL55" i="2"/>
  <c r="AK55" i="2"/>
  <c r="AM50" i="2"/>
  <c r="AL50" i="2"/>
  <c r="AK50" i="2"/>
  <c r="AJ50" i="2"/>
  <c r="AM41" i="2"/>
  <c r="AL41" i="2"/>
  <c r="AK41" i="2"/>
  <c r="AJ41" i="2"/>
  <c r="AM40" i="2"/>
  <c r="AL40" i="2"/>
  <c r="AK40" i="2"/>
  <c r="AJ40" i="2"/>
  <c r="AM38" i="2"/>
  <c r="AL38" i="2"/>
  <c r="AK38" i="2"/>
  <c r="AJ38" i="2"/>
  <c r="F32" i="2"/>
  <c r="E32" i="2"/>
  <c r="D32" i="2"/>
  <c r="C32" i="2"/>
  <c r="B32" i="2"/>
  <c r="F29" i="2"/>
  <c r="E29" i="2"/>
  <c r="D29" i="2"/>
  <c r="C29" i="2"/>
  <c r="B29" i="2"/>
  <c r="F27" i="2"/>
  <c r="E27" i="2"/>
  <c r="D27" i="2"/>
  <c r="C27" i="2"/>
  <c r="F26" i="2"/>
  <c r="E26" i="2"/>
  <c r="D26" i="2"/>
  <c r="C26" i="2"/>
  <c r="AM24" i="2"/>
  <c r="AL24" i="2"/>
  <c r="AK24" i="2"/>
  <c r="AJ24" i="2"/>
  <c r="AI24" i="2"/>
  <c r="AM19" i="2"/>
  <c r="AL19" i="2"/>
  <c r="AK19" i="2"/>
  <c r="AJ19" i="2"/>
  <c r="AI19" i="2"/>
  <c r="AM18" i="2"/>
  <c r="AL18" i="2"/>
  <c r="AK18" i="2"/>
  <c r="AI18" i="2"/>
  <c r="F18" i="2"/>
  <c r="E18" i="2"/>
  <c r="AL20" i="2" s="1"/>
  <c r="D18" i="2"/>
  <c r="B18" i="2"/>
  <c r="AM17" i="2"/>
  <c r="AL17" i="2"/>
  <c r="AK17" i="2"/>
  <c r="AJ17" i="2"/>
  <c r="AI17" i="2"/>
  <c r="AM16" i="2"/>
  <c r="AL16" i="2"/>
  <c r="AK16" i="2"/>
  <c r="AJ16" i="2"/>
  <c r="AI16" i="2"/>
  <c r="AM15" i="2"/>
  <c r="AL15" i="2"/>
  <c r="AK15" i="2"/>
  <c r="AJ15" i="2"/>
  <c r="AI15" i="2"/>
  <c r="AM11" i="2"/>
  <c r="AL11" i="2"/>
  <c r="AK11" i="2"/>
  <c r="AJ11" i="2"/>
  <c r="AI11" i="2"/>
  <c r="AM10" i="2"/>
  <c r="AL10" i="2"/>
  <c r="AK10" i="2"/>
  <c r="AJ10" i="2"/>
  <c r="AI10" i="2"/>
  <c r="F10" i="2"/>
  <c r="F23" i="2" s="1"/>
  <c r="E10" i="2"/>
  <c r="E23" i="2" s="1"/>
  <c r="D10" i="2"/>
  <c r="D23" i="2" s="1"/>
  <c r="C10" i="2"/>
  <c r="AJ12" i="2" s="1"/>
  <c r="B10" i="2"/>
  <c r="B23" i="2" s="1"/>
  <c r="AM9" i="2"/>
  <c r="AL9" i="2"/>
  <c r="AK9" i="2"/>
  <c r="AJ9" i="2"/>
  <c r="AI9" i="2"/>
  <c r="AM8" i="2"/>
  <c r="AL8" i="2"/>
  <c r="AK8" i="2"/>
  <c r="AJ8" i="2"/>
  <c r="AI8" i="2"/>
  <c r="AM7" i="2"/>
  <c r="AL7" i="2"/>
  <c r="AK7" i="2"/>
  <c r="AJ7" i="2"/>
  <c r="AI7" i="2"/>
  <c r="AM67" i="2" l="1"/>
  <c r="F73" i="2"/>
  <c r="AL67" i="2"/>
  <c r="E73" i="2"/>
  <c r="G73" i="2" s="1"/>
  <c r="I73" i="2" s="1"/>
  <c r="G68" i="2"/>
  <c r="I68" i="2" s="1"/>
  <c r="G72" i="2"/>
  <c r="I72" i="2" s="1"/>
  <c r="G67" i="2"/>
  <c r="C16" i="2" s="1"/>
  <c r="C28" i="2" s="1"/>
  <c r="G28" i="2" s="1"/>
  <c r="G70" i="2"/>
  <c r="I70" i="2" s="1"/>
  <c r="G71" i="2"/>
  <c r="G69" i="2"/>
  <c r="I69" i="2" s="1"/>
  <c r="AK67" i="2"/>
  <c r="G27" i="2"/>
  <c r="E20" i="2"/>
  <c r="AL22" i="2" s="1"/>
  <c r="D30" i="2"/>
  <c r="B20" i="2"/>
  <c r="AI22" i="2" s="1"/>
  <c r="G26" i="2"/>
  <c r="G29" i="2"/>
  <c r="E30" i="2"/>
  <c r="AK12" i="2"/>
  <c r="B30" i="2"/>
  <c r="F30" i="2"/>
  <c r="F20" i="2"/>
  <c r="AM22" i="2" s="1"/>
  <c r="AL12" i="2"/>
  <c r="AI20" i="2"/>
  <c r="AM20" i="2"/>
  <c r="C23" i="2"/>
  <c r="AI12" i="2"/>
  <c r="AM12" i="2"/>
  <c r="D20" i="2"/>
  <c r="AK22" i="2" s="1"/>
  <c r="AK20" i="2"/>
  <c r="I71" i="2" l="1"/>
  <c r="AJ18" i="2"/>
  <c r="C18" i="2"/>
  <c r="B6" i="5" l="1"/>
  <c r="C6" i="5" s="1"/>
  <c r="C30" i="2"/>
  <c r="G30" i="2" s="1"/>
  <c r="C20" i="2"/>
  <c r="AJ22" i="2" s="1"/>
  <c r="AJ20" i="2"/>
  <c r="F6" i="5" l="1"/>
  <c r="E9" i="7" s="1"/>
  <c r="J6" i="5"/>
  <c r="I9" i="7" s="1"/>
  <c r="G6" i="5"/>
  <c r="F9" i="7" s="1"/>
  <c r="K6" i="5"/>
  <c r="J9" i="7" s="1"/>
  <c r="H6" i="5"/>
  <c r="G9" i="7" s="1"/>
  <c r="L6" i="5"/>
  <c r="K9" i="7" s="1"/>
  <c r="D6" i="5"/>
  <c r="E6" i="5"/>
  <c r="I6" i="5"/>
  <c r="H9" i="7" s="1"/>
  <c r="D10" i="7" l="1"/>
  <c r="D12" i="17" s="1"/>
  <c r="D13" i="17" s="1"/>
  <c r="D15" i="17" s="1"/>
  <c r="D9" i="7"/>
  <c r="C10" i="7"/>
  <c r="C9" i="7"/>
  <c r="B16" i="6"/>
  <c r="C20" i="7" l="1"/>
  <c r="C24" i="7" s="1"/>
  <c r="D20" i="5" s="1"/>
  <c r="C12" i="17"/>
  <c r="C13" i="17" s="1"/>
  <c r="C15" i="17" s="1"/>
  <c r="C10" i="8"/>
  <c r="C14" i="6"/>
  <c r="E10" i="7" s="1"/>
  <c r="E12" i="17" s="1"/>
  <c r="E13" i="17" s="1"/>
  <c r="E15" i="17" s="1"/>
  <c r="C13" i="6"/>
  <c r="C16" i="6" s="1"/>
  <c r="C9" i="8" l="1"/>
  <c r="C17" i="6"/>
  <c r="D13" i="6" l="1"/>
  <c r="D10" i="8"/>
  <c r="D14" i="6"/>
  <c r="F10" i="7" s="1"/>
  <c r="F12" i="17" s="1"/>
  <c r="F13" i="17" s="1"/>
  <c r="F15" i="17" s="1"/>
  <c r="D17" i="6" l="1"/>
  <c r="D9" i="8"/>
  <c r="D16" i="6" l="1"/>
  <c r="E10" i="8" l="1"/>
  <c r="E14" i="6"/>
  <c r="E13" i="6"/>
  <c r="E17" i="6" l="1"/>
  <c r="E9" i="8"/>
  <c r="E16" i="6"/>
  <c r="G10" i="7" l="1"/>
  <c r="G12" i="17" s="1"/>
  <c r="G13" i="17" s="1"/>
  <c r="G15" i="17" s="1"/>
  <c r="F10" i="8"/>
  <c r="F14" i="6"/>
  <c r="F17" i="6" l="1"/>
  <c r="F9" i="8"/>
  <c r="F13" i="6"/>
  <c r="H10" i="7" l="1"/>
  <c r="H12" i="17" s="1"/>
  <c r="H13" i="17" s="1"/>
  <c r="H15" i="17" s="1"/>
  <c r="F16" i="6"/>
  <c r="G10" i="8" l="1"/>
  <c r="G14" i="6"/>
  <c r="G17" i="6" l="1"/>
  <c r="G9" i="8"/>
  <c r="G13" i="6"/>
  <c r="I10" i="7" l="1"/>
  <c r="I12" i="17" s="1"/>
  <c r="I13" i="17" s="1"/>
  <c r="I15" i="17" s="1"/>
  <c r="G16" i="6"/>
  <c r="H14" i="6" l="1"/>
  <c r="H10" i="8"/>
  <c r="H17" i="6" l="1"/>
  <c r="H9" i="8"/>
  <c r="H13" i="6"/>
  <c r="J10" i="7" l="1"/>
  <c r="J12" i="17" s="1"/>
  <c r="J13" i="17" s="1"/>
  <c r="J15" i="17" s="1"/>
  <c r="H16" i="6"/>
  <c r="I14" i="6" l="1"/>
  <c r="I10" i="8"/>
  <c r="I17" i="6" l="1"/>
  <c r="I9" i="8"/>
  <c r="I13" i="6"/>
  <c r="K10" i="7" l="1"/>
  <c r="K12" i="17" s="1"/>
  <c r="K13" i="17" s="1"/>
  <c r="K15" i="17" s="1"/>
  <c r="I16" i="6"/>
  <c r="J10" i="8" l="1"/>
  <c r="J14" i="6"/>
  <c r="J17" i="6" l="1"/>
  <c r="J9" i="8"/>
  <c r="J13" i="6"/>
  <c r="J16" i="6" l="1"/>
  <c r="K10" i="8" l="1"/>
  <c r="K14" i="6"/>
  <c r="K17" i="6" l="1"/>
  <c r="K9" i="8"/>
  <c r="K13" i="6"/>
  <c r="K16" i="6" l="1"/>
  <c r="B33" i="8" l="1"/>
  <c r="C6" i="8" l="1"/>
  <c r="C13" i="8" s="1"/>
  <c r="B6" i="6"/>
  <c r="B30" i="6" s="1"/>
  <c r="C30" i="8"/>
  <c r="C23" i="8" l="1"/>
  <c r="C22" i="6" s="1"/>
  <c r="C27" i="8" l="1"/>
  <c r="C33" i="8" s="1"/>
  <c r="C6" i="6" s="1"/>
  <c r="C30" i="6" s="1"/>
  <c r="D16" i="7"/>
  <c r="D20" i="7" s="1"/>
  <c r="D24" i="7" s="1"/>
  <c r="C26" i="6"/>
  <c r="D6" i="8" l="1"/>
  <c r="D13" i="8" s="1"/>
  <c r="D23" i="8" s="1"/>
  <c r="D27" i="8" s="1"/>
  <c r="E20" i="5"/>
  <c r="D30" i="8"/>
  <c r="D33" i="8" l="1"/>
  <c r="D6" i="6" s="1"/>
  <c r="D22" i="6"/>
  <c r="E30" i="8" l="1"/>
  <c r="D30" i="6"/>
  <c r="E16" i="7"/>
  <c r="E20" i="7" s="1"/>
  <c r="E24" i="7" s="1"/>
  <c r="D26" i="6"/>
  <c r="E6" i="8" l="1"/>
  <c r="E13" i="8" s="1"/>
  <c r="E23" i="8" s="1"/>
  <c r="F20" i="5"/>
  <c r="E27" i="8" l="1"/>
  <c r="E33" i="8" s="1"/>
  <c r="F30" i="8" s="1"/>
  <c r="E22" i="6"/>
  <c r="F16" i="7" s="1"/>
  <c r="F20" i="7" s="1"/>
  <c r="F24" i="7" s="1"/>
  <c r="E6" i="6" l="1"/>
  <c r="F6" i="8"/>
  <c r="F13" i="8" s="1"/>
  <c r="F23" i="8" s="1"/>
  <c r="F22" i="6" s="1"/>
  <c r="G20" i="5"/>
  <c r="E26" i="6"/>
  <c r="E30" i="6"/>
  <c r="F27" i="8" l="1"/>
  <c r="F33" i="8" s="1"/>
  <c r="G30" i="8" s="1"/>
  <c r="G16" i="7"/>
  <c r="G20" i="7" s="1"/>
  <c r="G24" i="7" s="1"/>
  <c r="F26" i="6"/>
  <c r="G6" i="8" l="1"/>
  <c r="G13" i="8" s="1"/>
  <c r="G23" i="8" s="1"/>
  <c r="G27" i="8" s="1"/>
  <c r="G33" i="8" s="1"/>
  <c r="H20" i="5"/>
  <c r="F6" i="6"/>
  <c r="F30" i="6" s="1"/>
  <c r="G22" i="6" l="1"/>
  <c r="H16" i="7" s="1"/>
  <c r="H20" i="7" s="1"/>
  <c r="H24" i="7" s="1"/>
  <c r="H30" i="8"/>
  <c r="G6" i="6"/>
  <c r="H6" i="8" l="1"/>
  <c r="H13" i="8" s="1"/>
  <c r="H23" i="8" s="1"/>
  <c r="H27" i="8" s="1"/>
  <c r="H33" i="8" s="1"/>
  <c r="H6" i="6" s="1"/>
  <c r="I20" i="5"/>
  <c r="G26" i="6"/>
  <c r="G30" i="6"/>
  <c r="B19" i="7"/>
  <c r="B60" i="7" s="1"/>
  <c r="H22" i="6" l="1"/>
  <c r="H30" i="6" s="1"/>
  <c r="I30" i="8"/>
  <c r="B23" i="7"/>
  <c r="C19" i="5" s="1"/>
  <c r="B59" i="7"/>
  <c r="I16" i="7" l="1"/>
  <c r="I20" i="7" s="1"/>
  <c r="I24" i="7" s="1"/>
  <c r="I6" i="8" s="1"/>
  <c r="I13" i="8" s="1"/>
  <c r="I23" i="8" s="1"/>
  <c r="I27" i="8" s="1"/>
  <c r="I33" i="8" s="1"/>
  <c r="H26" i="6"/>
  <c r="B5" i="8"/>
  <c r="B12" i="8" s="1"/>
  <c r="J20" i="5" l="1"/>
  <c r="B22" i="8"/>
  <c r="B26" i="8" s="1"/>
  <c r="I22" i="6"/>
  <c r="I26" i="6" s="1"/>
  <c r="J30" i="8"/>
  <c r="I6" i="6"/>
  <c r="J16" i="7" l="1"/>
  <c r="J20" i="7" s="1"/>
  <c r="J24" i="7" s="1"/>
  <c r="B21" i="6"/>
  <c r="C15" i="7" s="1"/>
  <c r="C19" i="7" s="1"/>
  <c r="I30" i="6"/>
  <c r="B32" i="8"/>
  <c r="B5" i="6" s="1"/>
  <c r="B25" i="6" l="1"/>
  <c r="J6" i="8"/>
  <c r="J13" i="8" s="1"/>
  <c r="J23" i="8" s="1"/>
  <c r="J27" i="8" s="1"/>
  <c r="J33" i="8" s="1"/>
  <c r="J6" i="6" s="1"/>
  <c r="K20" i="5"/>
  <c r="B29" i="6"/>
  <c r="C29" i="8"/>
  <c r="C60" i="7"/>
  <c r="C59" i="7"/>
  <c r="C23" i="7"/>
  <c r="J22" i="6" l="1"/>
  <c r="J26" i="6" s="1"/>
  <c r="K30" i="8"/>
  <c r="C5" i="8"/>
  <c r="C12" i="8" s="1"/>
  <c r="C22" i="8" s="1"/>
  <c r="C26" i="8" s="1"/>
  <c r="D19" i="5"/>
  <c r="K16" i="7" l="1"/>
  <c r="K20" i="7" s="1"/>
  <c r="K24" i="7" s="1"/>
  <c r="L20" i="5" s="1"/>
  <c r="J30" i="6"/>
  <c r="C21" i="6"/>
  <c r="D15" i="7" s="1"/>
  <c r="D19" i="7" s="1"/>
  <c r="C32" i="8"/>
  <c r="C5" i="6" s="1"/>
  <c r="K6" i="8" l="1"/>
  <c r="K13" i="8" s="1"/>
  <c r="K23" i="8" s="1"/>
  <c r="K27" i="8" s="1"/>
  <c r="K33" i="8" s="1"/>
  <c r="K6" i="6" s="1"/>
  <c r="C25" i="6"/>
  <c r="C29" i="6"/>
  <c r="D29" i="8"/>
  <c r="D60" i="7"/>
  <c r="D23" i="7"/>
  <c r="D59" i="7"/>
  <c r="K22" i="6" l="1"/>
  <c r="K26" i="6" s="1"/>
  <c r="D5" i="8"/>
  <c r="D12" i="8" s="1"/>
  <c r="D22" i="8" s="1"/>
  <c r="D26" i="8" s="1"/>
  <c r="E19" i="5"/>
  <c r="K30" i="6" l="1"/>
  <c r="D21" i="6"/>
  <c r="D25" i="6" s="1"/>
  <c r="D32" i="8"/>
  <c r="D5" i="6" s="1"/>
  <c r="E15" i="7" l="1"/>
  <c r="E19" i="7" s="1"/>
  <c r="E59" i="7" s="1"/>
  <c r="D29" i="6"/>
  <c r="E29" i="8"/>
  <c r="E60" i="7" l="1"/>
  <c r="E23" i="7"/>
  <c r="F19" i="5" s="1"/>
  <c r="E5" i="8" l="1"/>
  <c r="E12" i="8" s="1"/>
  <c r="E22" i="8" s="1"/>
  <c r="E21" i="6" s="1"/>
  <c r="E26" i="8"/>
  <c r="E32" i="8" s="1"/>
  <c r="F29" i="8" s="1"/>
  <c r="F15" i="7"/>
  <c r="F19" i="7" s="1"/>
  <c r="E25" i="6"/>
  <c r="E5" i="6" l="1"/>
  <c r="E29" i="6" s="1"/>
  <c r="F59" i="7"/>
  <c r="F23" i="7"/>
  <c r="F60" i="7"/>
  <c r="F5" i="8" l="1"/>
  <c r="F12" i="8" s="1"/>
  <c r="F22" i="8" s="1"/>
  <c r="F21" i="6" s="1"/>
  <c r="G19" i="5"/>
  <c r="F26" i="8" l="1"/>
  <c r="F32" i="8" s="1"/>
  <c r="G29" i="8" s="1"/>
  <c r="G15" i="7"/>
  <c r="G19" i="7" s="1"/>
  <c r="F25" i="6"/>
  <c r="F5" i="6" l="1"/>
  <c r="F29" i="6" s="1"/>
  <c r="G59" i="7"/>
  <c r="G23" i="7"/>
  <c r="G60" i="7"/>
  <c r="G5" i="8" l="1"/>
  <c r="G12" i="8" s="1"/>
  <c r="G22" i="8" s="1"/>
  <c r="G21" i="6" s="1"/>
  <c r="H19" i="5"/>
  <c r="G26" i="8" l="1"/>
  <c r="G32" i="8" s="1"/>
  <c r="H29" i="8" s="1"/>
  <c r="H15" i="7"/>
  <c r="H19" i="7" s="1"/>
  <c r="G25" i="6"/>
  <c r="G5" i="6" l="1"/>
  <c r="G29" i="6" s="1"/>
  <c r="H23" i="7"/>
  <c r="H60" i="7"/>
  <c r="H59" i="7"/>
  <c r="H5" i="8" l="1"/>
  <c r="H12" i="8" s="1"/>
  <c r="H22" i="8" s="1"/>
  <c r="H26" i="8" s="1"/>
  <c r="I19" i="5"/>
  <c r="H21" i="6" l="1"/>
  <c r="H25" i="6" s="1"/>
  <c r="H32" i="8"/>
  <c r="H5" i="6" s="1"/>
  <c r="I15" i="7" l="1"/>
  <c r="I19" i="7" s="1"/>
  <c r="I23" i="7" s="1"/>
  <c r="H29" i="6"/>
  <c r="I29" i="8"/>
  <c r="I59" i="7" l="1"/>
  <c r="I60" i="7"/>
  <c r="I5" i="8"/>
  <c r="I12" i="8" s="1"/>
  <c r="I22" i="8" s="1"/>
  <c r="I26" i="8" s="1"/>
  <c r="I32" i="8" s="1"/>
  <c r="J19" i="5"/>
  <c r="I21" i="6" l="1"/>
  <c r="I25" i="6" s="1"/>
  <c r="I5" i="6"/>
  <c r="J29" i="8"/>
  <c r="J15" i="7" l="1"/>
  <c r="J19" i="7" s="1"/>
  <c r="J23" i="7" s="1"/>
  <c r="I29" i="6"/>
  <c r="J5" i="8" l="1"/>
  <c r="J12" i="8" s="1"/>
  <c r="J22" i="8" s="1"/>
  <c r="J26" i="8" s="1"/>
  <c r="K19" i="5"/>
  <c r="J59" i="7"/>
  <c r="J60" i="7"/>
  <c r="J21" i="6" l="1"/>
  <c r="J25" i="6" s="1"/>
  <c r="J32" i="8"/>
  <c r="J5" i="6" s="1"/>
  <c r="K15" i="7" l="1"/>
  <c r="K19" i="7" s="1"/>
  <c r="K59" i="7" s="1"/>
  <c r="J29" i="6"/>
  <c r="K29" i="8"/>
  <c r="K60" i="7" l="1"/>
  <c r="K23" i="7"/>
  <c r="L19" i="5" s="1"/>
  <c r="K5" i="8" l="1"/>
  <c r="K12" i="8" s="1"/>
  <c r="K22" i="8" s="1"/>
  <c r="K26" i="8" s="1"/>
  <c r="K32" i="8" s="1"/>
  <c r="K5" i="6" s="1"/>
  <c r="K21" i="6" l="1"/>
  <c r="K25" i="6" s="1"/>
  <c r="K29" i="6" l="1"/>
</calcChain>
</file>

<file path=xl/sharedStrings.xml><?xml version="1.0" encoding="utf-8"?>
<sst xmlns="http://schemas.openxmlformats.org/spreadsheetml/2006/main" count="256" uniqueCount="123">
  <si>
    <t>Gross Infrastructure Expenditure</t>
  </si>
  <si>
    <t>2010-11</t>
  </si>
  <si>
    <t>2011-12</t>
  </si>
  <si>
    <t>2012-13</t>
  </si>
  <si>
    <t>2013-14</t>
  </si>
  <si>
    <t>2014-15</t>
  </si>
  <si>
    <t>Capital</t>
  </si>
  <si>
    <t>Public Accounts</t>
  </si>
  <si>
    <t>Gross Expenditure</t>
  </si>
  <si>
    <t xml:space="preserve">   Transport</t>
  </si>
  <si>
    <t>Table  3</t>
  </si>
  <si>
    <t xml:space="preserve">   Health</t>
  </si>
  <si>
    <t xml:space="preserve">   Education</t>
  </si>
  <si>
    <t xml:space="preserve">   Postsecondary</t>
  </si>
  <si>
    <t xml:space="preserve">   Other</t>
  </si>
  <si>
    <t>Total</t>
  </si>
  <si>
    <t>Transfers</t>
  </si>
  <si>
    <t>Capital Spending</t>
  </si>
  <si>
    <t>Comparison</t>
  </si>
  <si>
    <t>Statement of Cash Flows</t>
  </si>
  <si>
    <t>Avg.</t>
  </si>
  <si>
    <t>Transfer %</t>
  </si>
  <si>
    <t>Capital Assets</t>
  </si>
  <si>
    <t>Net Book Value</t>
  </si>
  <si>
    <t xml:space="preserve">   Transportation</t>
  </si>
  <si>
    <t xml:space="preserve">   Buildings</t>
  </si>
  <si>
    <t xml:space="preserve">   Land</t>
  </si>
  <si>
    <t>Capital Investment</t>
  </si>
  <si>
    <t>Amortization</t>
  </si>
  <si>
    <t>Amortization Rates</t>
  </si>
  <si>
    <t>Sources:</t>
  </si>
  <si>
    <t>2016-17</t>
  </si>
  <si>
    <t>2017-18</t>
  </si>
  <si>
    <t>2018-19</t>
  </si>
  <si>
    <t>2019-20</t>
  </si>
  <si>
    <t>2020-21</t>
  </si>
  <si>
    <t>2021-22</t>
  </si>
  <si>
    <t>2022-23</t>
  </si>
  <si>
    <t>2023-24</t>
  </si>
  <si>
    <t>2024-25</t>
  </si>
  <si>
    <t>Other</t>
  </si>
  <si>
    <t>Buildings</t>
  </si>
  <si>
    <t>Land</t>
  </si>
  <si>
    <t>Information Technology</t>
  </si>
  <si>
    <t>Public Accounts: Tangible Capital Assets Notes</t>
  </si>
  <si>
    <t>"Transportation Infrastructure"</t>
  </si>
  <si>
    <t>Marchinery and Equipment</t>
  </si>
  <si>
    <t>Average</t>
  </si>
  <si>
    <t>Average Asset Life</t>
  </si>
  <si>
    <t>N/A</t>
  </si>
  <si>
    <t>Financing</t>
  </si>
  <si>
    <t>Cash</t>
  </si>
  <si>
    <t>Assets</t>
  </si>
  <si>
    <t>Liabilities</t>
  </si>
  <si>
    <t>Debt</t>
  </si>
  <si>
    <t>Less accumulated amortization</t>
  </si>
  <si>
    <t>New capital assets created at net book value</t>
  </si>
  <si>
    <t>New capital assets created at historical cost</t>
  </si>
  <si>
    <t>Revenue</t>
  </si>
  <si>
    <t>Expenses</t>
  </si>
  <si>
    <t>Interest Expense</t>
  </si>
  <si>
    <t>Amortization Expense</t>
  </si>
  <si>
    <t>Interest on new provincial debt</t>
  </si>
  <si>
    <t>Total Expenses</t>
  </si>
  <si>
    <t>Annual Surplus (Deficit)</t>
  </si>
  <si>
    <t xml:space="preserve">   Postsecondary and training</t>
  </si>
  <si>
    <t>Transportation and transit</t>
  </si>
  <si>
    <t>Learning</t>
  </si>
  <si>
    <t>Amortization Rate</t>
  </si>
  <si>
    <t>Operations</t>
  </si>
  <si>
    <t>Annual surplus (deficit)</t>
  </si>
  <si>
    <t>Non-cash items:</t>
  </si>
  <si>
    <t>Cash from operations</t>
  </si>
  <si>
    <t>Acquisitions of Tangible Capital Assets</t>
  </si>
  <si>
    <t>Net increase/(decrease) in cash and equivalents</t>
  </si>
  <si>
    <t>Cash and equivalents beginning of year</t>
  </si>
  <si>
    <t>Cash and equivalents end of year</t>
  </si>
  <si>
    <t>Assume interest on debt borrowed for capital is also financed with borrowing</t>
  </si>
  <si>
    <t>Share of GGRA outlay on capital</t>
  </si>
  <si>
    <t>2025-26</t>
  </si>
  <si>
    <t>2026-27</t>
  </si>
  <si>
    <t>GGRA Outlays</t>
  </si>
  <si>
    <t>Low</t>
  </si>
  <si>
    <t>High</t>
  </si>
  <si>
    <t>Cash outlay equals cash proceeds in all years</t>
  </si>
  <si>
    <t>Expense incrementality</t>
  </si>
  <si>
    <t>O&amp;M Expense</t>
  </si>
  <si>
    <t>Debt Retired</t>
  </si>
  <si>
    <t>Accumulated Deficit</t>
  </si>
  <si>
    <t>Net Debt</t>
  </si>
  <si>
    <t>Max (billions of dollars)</t>
  </si>
  <si>
    <t>Min (billions of dollars)</t>
  </si>
  <si>
    <t>GGRA cash outlays</t>
  </si>
  <si>
    <t>GGRA Cash Balance</t>
  </si>
  <si>
    <t>Cap and trade proceeds (amount credited to GGRA)</t>
  </si>
  <si>
    <t>Expense</t>
  </si>
  <si>
    <t>Historical Cost</t>
  </si>
  <si>
    <t>Table 1: Assumptions</t>
  </si>
  <si>
    <t>Table 2: Historical Data</t>
  </si>
  <si>
    <t>Table 3: Greenhouse Gas Reduction Account Cash Flow Statement</t>
  </si>
  <si>
    <t>Table 4: Balance Sheet Impact</t>
  </si>
  <si>
    <t>Table 5: Income Statement Impact</t>
  </si>
  <si>
    <t>Revenue = cash inflow</t>
  </si>
  <si>
    <t>Cash outlay</t>
  </si>
  <si>
    <t>of which</t>
  </si>
  <si>
    <t>for capital acquisition</t>
  </si>
  <si>
    <t>for other purposes</t>
  </si>
  <si>
    <t>Example: Capital Spending from the GGRA</t>
  </si>
  <si>
    <t>Operating/transfers/other non-capital</t>
  </si>
  <si>
    <t>Amortization of capital</t>
  </si>
  <si>
    <t>Surplus (Deficit)</t>
  </si>
  <si>
    <r>
      <t xml:space="preserve">The </t>
    </r>
    <r>
      <rPr>
        <b/>
        <sz val="11"/>
        <color theme="4"/>
        <rFont val="Calibri"/>
        <family val="2"/>
        <scheme val="minor"/>
      </rPr>
      <t>Historical data</t>
    </r>
    <r>
      <rPr>
        <sz val="11"/>
        <color theme="1"/>
        <rFont val="Calibri"/>
        <family val="2"/>
        <scheme val="minor"/>
      </rPr>
      <t xml:space="preserve"> tab includes information used to estimate the average life of capital assets.</t>
    </r>
  </si>
  <si>
    <r>
      <t xml:space="preserve">The </t>
    </r>
    <r>
      <rPr>
        <b/>
        <sz val="11"/>
        <color theme="4"/>
        <rFont val="Calibri"/>
        <family val="2"/>
        <scheme val="minor"/>
      </rPr>
      <t>GGRA statement</t>
    </r>
    <r>
      <rPr>
        <sz val="11"/>
        <color theme="1"/>
        <rFont val="Calibri"/>
        <family val="2"/>
        <scheme val="minor"/>
      </rPr>
      <t xml:space="preserve"> tab summarizes the flow of proceeds and cash outlays moving in and out of the </t>
    </r>
    <r>
      <rPr>
        <i/>
        <sz val="11"/>
        <color theme="1"/>
        <rFont val="Calibri"/>
        <family val="2"/>
        <scheme val="minor"/>
      </rPr>
      <t>Greenhouse Gas Reduction Account</t>
    </r>
    <r>
      <rPr>
        <sz val="11"/>
        <color theme="1"/>
        <rFont val="Calibri"/>
        <family val="2"/>
        <scheme val="minor"/>
      </rPr>
      <t xml:space="preserve"> on an annual basis.</t>
    </r>
  </si>
  <si>
    <r>
      <t xml:space="preserve">The </t>
    </r>
    <r>
      <rPr>
        <b/>
        <sz val="11"/>
        <color theme="4"/>
        <rFont val="Calibri"/>
        <family val="2"/>
        <scheme val="minor"/>
      </rPr>
      <t xml:space="preserve">Balance Sheet, Income Statement and Cash Flow Statement </t>
    </r>
    <r>
      <rPr>
        <sz val="11"/>
        <color theme="1"/>
        <rFont val="Calibri"/>
        <family val="2"/>
        <scheme val="minor"/>
      </rPr>
      <t>tabs show how each dollar of cap and trade proceeds will impact the Province's finances.</t>
    </r>
  </si>
  <si>
    <t>Low Incrementality</t>
  </si>
  <si>
    <t>High Incrementality</t>
  </si>
  <si>
    <t xml:space="preserve">Impact on Surplus/ (Deficit) </t>
  </si>
  <si>
    <r>
      <t xml:space="preserve">The </t>
    </r>
    <r>
      <rPr>
        <b/>
        <sz val="11"/>
        <color theme="4"/>
        <rFont val="Calibri"/>
        <family val="2"/>
        <scheme val="minor"/>
      </rPr>
      <t xml:space="preserve">Capital Assets Example </t>
    </r>
    <r>
      <rPr>
        <sz val="11"/>
        <color theme="1"/>
        <rFont val="Calibri"/>
        <family val="2"/>
        <scheme val="minor"/>
      </rPr>
      <t>tab provides an example that shows how $100 of cap and trade proceeds spent on the acquisition of capital assets for the Province would impact expense, and ultimately, the Province's deficit/surplus.</t>
    </r>
  </si>
  <si>
    <t>This Excel workbook contains relevant data used to prepare the FAO report, "An Assessment of the Fiscal Impact of Cap and Trade"</t>
  </si>
  <si>
    <t xml:space="preserve">As noted in the report, the fiscal impact of cap and trade will depend on whether revenues will equal expenses on an annual basis. Four factors could cause expenses to differ from revenues, resulting in a fiscal impact. </t>
  </si>
  <si>
    <t>Table 6: Cash Flow Statement Impact</t>
  </si>
  <si>
    <r>
      <t xml:space="preserve">The </t>
    </r>
    <r>
      <rPr>
        <b/>
        <sz val="11"/>
        <color theme="4"/>
        <rFont val="Calibri"/>
        <family val="2"/>
        <scheme val="minor"/>
      </rPr>
      <t>Assumptions</t>
    </r>
    <r>
      <rPr>
        <sz val="11"/>
        <color theme="1"/>
        <rFont val="Calibri"/>
        <family val="2"/>
        <scheme val="minor"/>
      </rPr>
      <t xml:space="preserve"> tab summarizes the assumptions behind the model. The revenue been set to $1.00 for illustrative purposes, but can be set to any amount.</t>
    </r>
  </si>
  <si>
    <r>
      <t>The model allows users to see how changing two of the factors- spending on previously planned initiatives and cash used to aquire capital assets for the Province- would impact the surplus/deficit. This can be done in the</t>
    </r>
    <r>
      <rPr>
        <sz val="11"/>
        <color theme="4" tint="-0.499984740745262"/>
        <rFont val="Calibri"/>
        <family val="2"/>
        <scheme val="minor"/>
      </rPr>
      <t xml:space="preserve"> </t>
    </r>
    <r>
      <rPr>
        <b/>
        <sz val="11"/>
        <color theme="4"/>
        <rFont val="Calibri"/>
        <family val="2"/>
        <scheme val="minor"/>
      </rPr>
      <t>Assumptions</t>
    </r>
    <r>
      <rPr>
        <sz val="11"/>
        <color theme="1"/>
        <rFont val="Calibri"/>
        <family val="2"/>
        <scheme val="minor"/>
      </rPr>
      <t xml:space="preserve"> tab by changing the values in the highlighted cells associated with expense incrementality and "Share of GGRA outlays on capital."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</si>
</sst>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quot;$&quot;* #,##0.00_-;_-&quot;$&quot;* &quot;-&quot;??_-;_-@_-"/>
    <numFmt numFmtId="43" formatCode="_-* #,##0.00_-;\-* #,##0.00_-;_-* &quot;-&quot;??_-;_-@_-"/>
    <numFmt numFmtId="164" formatCode="#,##0.0_);[Red]\(#,##0.0\)"/>
    <numFmt numFmtId="165" formatCode="0_);[Red]\(0\)"/>
    <numFmt numFmtId="166" formatCode="0.0%"/>
    <numFmt numFmtId="167" formatCode="#,##0.0;[Red]\-#,##0.0"/>
    <numFmt numFmtId="168" formatCode="#,##0_ ;[Red]\-#,##0\ "/>
    <numFmt numFmtId="169" formatCode="#,##0.0_ ;[Red]\-#,##0.0\ "/>
    <numFmt numFmtId="170" formatCode="_-&quot;$&quot;* #,##0_-;\-&quot;$&quot;* #,##0_-;_-&quot;$&quot;* &quot;-&quot;??_-;_-@_-"/>
    <numFmt numFmtId="171" formatCode="_(* #,##0.00_);_(* \(#,##0.00\);_(* &quot;-&quot;??_);_(@_)"/>
    <numFmt numFmtId="172" formatCode="_-* #,##0_-;\-* #,##0_-;_-* &quot;-&quot;??_-;_-@_-"/>
    <numFmt numFmtId="173" formatCode="_-&quot;$&quot;* #,##0.0_-;\-&quot;$&quot;* #,##0.0_-;_-&quot;$&quot;* &quot;-&quot;??_-;_-@_-"/>
    <numFmt numFmtId="174" formatCode="\+#,##0.00_);\-#,##0.00"/>
    <numFmt numFmtId="175" formatCode="0.0_)"/>
  </numFmts>
  <fonts count="28">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sz val="14"/>
      <color theme="0"/>
      <name val="Calibri"/>
      <family val="2"/>
      <scheme val="minor"/>
    </font>
    <font>
      <sz val="10"/>
      <name val="Arial"/>
      <family val="2"/>
    </font>
    <font>
      <sz val="11"/>
      <color rgb="FF3F3F76"/>
      <name val="Calibri"/>
      <family val="2"/>
      <scheme val="minor"/>
    </font>
    <font>
      <b/>
      <sz val="11"/>
      <color theme="0"/>
      <name val="Calibri"/>
      <family val="2"/>
      <scheme val="minor"/>
    </font>
    <font>
      <sz val="11"/>
      <color theme="0"/>
      <name val="Calibri"/>
      <family val="2"/>
      <scheme val="minor"/>
    </font>
    <font>
      <sz val="11"/>
      <color theme="4"/>
      <name val="Calibri"/>
      <family val="2"/>
      <scheme val="minor"/>
    </font>
    <font>
      <b/>
      <u/>
      <sz val="11"/>
      <color theme="1"/>
      <name val="Calibri"/>
      <family val="2"/>
      <scheme val="minor"/>
    </font>
    <font>
      <b/>
      <sz val="11"/>
      <color theme="4"/>
      <name val="Calibri"/>
      <family val="2"/>
      <scheme val="minor"/>
    </font>
    <font>
      <sz val="18"/>
      <color theme="3"/>
      <name val="Cambria"/>
      <family val="2"/>
      <scheme val="major"/>
    </font>
    <font>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9"/>
      <name val="Arial MT"/>
    </font>
    <font>
      <sz val="8"/>
      <name val="Arial"/>
      <family val="2"/>
    </font>
    <font>
      <i/>
      <sz val="8"/>
      <name val="Times New Roman"/>
      <family val="1"/>
    </font>
    <font>
      <b/>
      <sz val="14"/>
      <name val="Helvetica"/>
      <family val="2"/>
    </font>
    <font>
      <b/>
      <sz val="12"/>
      <name val="Helv"/>
      <family val="2"/>
    </font>
    <font>
      <sz val="20"/>
      <color theme="4"/>
      <name val="Helvetica"/>
      <family val="2"/>
    </font>
    <font>
      <b/>
      <sz val="9"/>
      <name val="Helvetica"/>
      <family val="2"/>
    </font>
    <font>
      <b/>
      <sz val="11"/>
      <name val="Helv"/>
    </font>
    <font>
      <sz val="24"/>
      <color theme="5"/>
      <name val="Helvetica"/>
      <family val="2"/>
    </font>
    <font>
      <i/>
      <sz val="11"/>
      <color theme="1"/>
      <name val="Calibri"/>
      <family val="2"/>
      <scheme val="minor"/>
    </font>
    <font>
      <sz val="11"/>
      <color theme="4" tint="-0.499984740745262"/>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4"/>
        <bgColor indexed="64"/>
      </patternFill>
    </fill>
    <fill>
      <patternFill patternType="solid">
        <fgColor theme="6" tint="0.79998168889431442"/>
        <bgColor indexed="64"/>
      </patternFill>
    </fill>
    <fill>
      <patternFill patternType="gray0625"/>
    </fill>
    <fill>
      <patternFill patternType="solid">
        <fgColor rgb="FFFFCC99"/>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patternFill>
    </fill>
    <fill>
      <patternFill patternType="solid">
        <fgColor theme="6" tint="0.39997558519241921"/>
        <bgColor indexed="65"/>
      </patternFill>
    </fill>
    <fill>
      <patternFill patternType="solid">
        <fgColor theme="0"/>
        <bgColor indexed="64"/>
      </patternFill>
    </fill>
    <fill>
      <patternFill patternType="solid">
        <fgColor theme="6" tint="0.399975585192419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style="double">
        <color indexed="64"/>
      </left>
      <right/>
      <top/>
      <bottom/>
      <diagonal/>
    </border>
    <border>
      <left style="double">
        <color indexed="8"/>
      </left>
      <right style="thin">
        <color indexed="8"/>
      </right>
      <top/>
      <bottom/>
      <diagonal/>
    </border>
  </borders>
  <cellStyleXfs count="4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171" fontId="5" fillId="0" borderId="0" applyFont="0" applyFill="0" applyBorder="0" applyAlignment="0" applyProtection="0"/>
    <xf numFmtId="0" fontId="6" fillId="6" borderId="13" applyNumberFormat="0" applyAlignment="0" applyProtection="0"/>
    <xf numFmtId="0" fontId="12" fillId="0" borderId="0" applyNumberFormat="0" applyFill="0" applyBorder="0" applyAlignment="0" applyProtection="0"/>
    <xf numFmtId="0" fontId="13" fillId="0" borderId="0"/>
    <xf numFmtId="0" fontId="14" fillId="0" borderId="0" applyNumberFormat="0" applyFill="0" applyAlignment="0" applyProtection="0"/>
    <xf numFmtId="0" fontId="15" fillId="0" borderId="0" applyNumberFormat="0" applyFill="0" applyAlignment="0" applyProtection="0"/>
    <xf numFmtId="0" fontId="16" fillId="0" borderId="0" applyNumberFormat="0" applyFill="0" applyAlignment="0" applyProtection="0"/>
    <xf numFmtId="0" fontId="8" fillId="7"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3" fontId="17" fillId="0" borderId="0" applyBorder="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174" fontId="19" fillId="0" borderId="0" applyFill="0" applyBorder="0" applyProtection="0">
      <alignment vertical="top"/>
    </xf>
    <xf numFmtId="0" fontId="14" fillId="0" borderId="0" applyNumberFormat="0" applyFill="0" applyAlignment="0" applyProtection="0"/>
    <xf numFmtId="0" fontId="15" fillId="0" borderId="0" applyNumberFormat="0" applyFill="0" applyAlignment="0" applyProtection="0"/>
    <xf numFmtId="0" fontId="16" fillId="0" borderId="0" applyNumberFormat="0" applyFill="0" applyAlignment="0" applyProtection="0"/>
    <xf numFmtId="0" fontId="5" fillId="0" borderId="0"/>
    <xf numFmtId="0" fontId="5" fillId="0" borderId="0"/>
    <xf numFmtId="0" fontId="5" fillId="0" borderId="0" applyFont="0" applyAlignment="0">
      <alignment horizontal="left" vertical="top"/>
    </xf>
    <xf numFmtId="0" fontId="5" fillId="0" borderId="0" applyFont="0" applyAlignment="0">
      <alignment horizontal="left" vertical="top"/>
    </xf>
    <xf numFmtId="0" fontId="18" fillId="0" borderId="0"/>
    <xf numFmtId="0" fontId="5" fillId="0" borderId="0"/>
    <xf numFmtId="175" fontId="5" fillId="0" borderId="0"/>
    <xf numFmtId="175" fontId="5" fillId="0" borderId="0"/>
    <xf numFmtId="0" fontId="13" fillId="0" borderId="0"/>
    <xf numFmtId="0" fontId="1" fillId="0" borderId="0"/>
    <xf numFmtId="3" fontId="17" fillId="0" borderId="15" applyBorder="0"/>
    <xf numFmtId="3" fontId="20" fillId="0" borderId="0">
      <alignment horizontal="left"/>
    </xf>
    <xf numFmtId="37" fontId="21" fillId="0" borderId="16" applyNumberFormat="0" applyFill="0" applyBorder="0">
      <alignment horizontal="left"/>
    </xf>
    <xf numFmtId="9" fontId="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3" fontId="23" fillId="0" borderId="0" applyBorder="0"/>
    <xf numFmtId="1" fontId="24" fillId="0" borderId="0">
      <alignment horizontal="left"/>
    </xf>
    <xf numFmtId="0" fontId="25" fillId="0" borderId="0" applyNumberFormat="0" applyFill="0" applyBorder="0" applyAlignment="0" applyProtection="0"/>
  </cellStyleXfs>
  <cellXfs count="127">
    <xf numFmtId="0" fontId="0" fillId="0" borderId="0" xfId="0"/>
    <xf numFmtId="38" fontId="3" fillId="3" borderId="0" xfId="0" applyNumberFormat="1" applyFont="1" applyFill="1" applyAlignment="1">
      <alignment horizontal="left"/>
    </xf>
    <xf numFmtId="38" fontId="4" fillId="3" borderId="0" xfId="0" applyNumberFormat="1" applyFont="1" applyFill="1" applyAlignment="1">
      <alignment horizontal="center"/>
    </xf>
    <xf numFmtId="0" fontId="2" fillId="0" borderId="0" xfId="0" applyFont="1" applyAlignment="1">
      <alignment horizontal="center"/>
    </xf>
    <xf numFmtId="170" fontId="0" fillId="0" borderId="0" xfId="2" applyNumberFormat="1" applyFont="1"/>
    <xf numFmtId="0" fontId="2" fillId="0" borderId="0" xfId="0" applyFont="1"/>
    <xf numFmtId="0" fontId="0" fillId="0" borderId="0" xfId="0" applyAlignment="1">
      <alignment horizontal="left" indent="1"/>
    </xf>
    <xf numFmtId="0" fontId="0" fillId="0" borderId="0" xfId="0" applyAlignment="1">
      <alignment horizontal="left" indent="2"/>
    </xf>
    <xf numFmtId="0" fontId="2" fillId="0" borderId="0" xfId="0" applyFont="1" applyAlignment="1">
      <alignment horizontal="left"/>
    </xf>
    <xf numFmtId="0" fontId="0" fillId="0" borderId="0" xfId="0" applyFont="1"/>
    <xf numFmtId="0" fontId="0" fillId="0" borderId="0" xfId="0" applyFont="1" applyAlignment="1">
      <alignment horizontal="left" indent="1"/>
    </xf>
    <xf numFmtId="38" fontId="0" fillId="0" borderId="0" xfId="0" applyNumberFormat="1" applyFont="1" applyBorder="1" applyAlignment="1">
      <alignment horizontal="left" indent="1"/>
    </xf>
    <xf numFmtId="9" fontId="6" fillId="6" borderId="13" xfId="6" applyNumberFormat="1"/>
    <xf numFmtId="38" fontId="8" fillId="3" borderId="0" xfId="0" applyNumberFormat="1" applyFont="1" applyFill="1" applyAlignment="1">
      <alignment horizontal="center"/>
    </xf>
    <xf numFmtId="38" fontId="0" fillId="0" borderId="0" xfId="0" applyNumberFormat="1" applyFont="1" applyAlignment="1">
      <alignment horizontal="center"/>
    </xf>
    <xf numFmtId="38" fontId="7" fillId="2" borderId="1" xfId="0" applyNumberFormat="1" applyFont="1" applyFill="1" applyBorder="1" applyAlignment="1">
      <alignment horizontal="left"/>
    </xf>
    <xf numFmtId="38" fontId="0" fillId="0" borderId="0" xfId="0" applyNumberFormat="1" applyFont="1" applyBorder="1" applyAlignment="1">
      <alignment horizontal="center"/>
    </xf>
    <xf numFmtId="38" fontId="0" fillId="0" borderId="4" xfId="0" applyNumberFormat="1" applyFont="1" applyBorder="1" applyAlignment="1">
      <alignment horizontal="left"/>
    </xf>
    <xf numFmtId="38" fontId="0" fillId="0" borderId="5" xfId="0" applyNumberFormat="1" applyFont="1" applyBorder="1" applyAlignment="1">
      <alignment horizontal="center"/>
    </xf>
    <xf numFmtId="38" fontId="2" fillId="0" borderId="4" xfId="0" applyNumberFormat="1" applyFont="1" applyBorder="1" applyAlignment="1">
      <alignment horizontal="left"/>
    </xf>
    <xf numFmtId="38" fontId="0" fillId="0" borderId="0" xfId="0" applyNumberFormat="1" applyFont="1" applyBorder="1" applyAlignment="1">
      <alignment horizontal="left"/>
    </xf>
    <xf numFmtId="165" fontId="7" fillId="2" borderId="2" xfId="0" applyNumberFormat="1" applyFont="1" applyFill="1" applyBorder="1" applyAlignment="1">
      <alignment horizontal="center"/>
    </xf>
    <xf numFmtId="165" fontId="7" fillId="2" borderId="3" xfId="0" applyNumberFormat="1" applyFont="1" applyFill="1" applyBorder="1" applyAlignment="1">
      <alignment horizontal="center"/>
    </xf>
    <xf numFmtId="38" fontId="0" fillId="0" borderId="0" xfId="0" applyNumberFormat="1" applyFont="1" applyBorder="1" applyAlignment="1">
      <alignment horizontal="right"/>
    </xf>
    <xf numFmtId="38" fontId="0" fillId="0" borderId="5" xfId="0" applyNumberFormat="1" applyFont="1" applyBorder="1" applyAlignment="1">
      <alignment horizontal="right"/>
    </xf>
    <xf numFmtId="167" fontId="0" fillId="0" borderId="0" xfId="0" applyNumberFormat="1" applyFont="1" applyBorder="1" applyAlignment="1">
      <alignment horizontal="center"/>
    </xf>
    <xf numFmtId="167" fontId="0" fillId="0" borderId="5" xfId="0" applyNumberFormat="1" applyFont="1" applyBorder="1" applyAlignment="1">
      <alignment horizontal="center"/>
    </xf>
    <xf numFmtId="38" fontId="0" fillId="0" borderId="7" xfId="0" applyNumberFormat="1" applyFont="1" applyBorder="1" applyAlignment="1">
      <alignment horizontal="right"/>
    </xf>
    <xf numFmtId="38" fontId="0" fillId="0" borderId="6" xfId="0" applyNumberFormat="1" applyFont="1" applyBorder="1" applyAlignment="1">
      <alignment horizontal="right"/>
    </xf>
    <xf numFmtId="167" fontId="0" fillId="0" borderId="7" xfId="0" applyNumberFormat="1" applyFont="1" applyBorder="1" applyAlignment="1">
      <alignment horizontal="center"/>
    </xf>
    <xf numFmtId="167" fontId="0" fillId="0" borderId="6" xfId="0" applyNumberFormat="1" applyFont="1" applyBorder="1" applyAlignment="1">
      <alignment horizontal="center"/>
    </xf>
    <xf numFmtId="38" fontId="2" fillId="4" borderId="4" xfId="0" applyNumberFormat="1" applyFont="1" applyFill="1" applyBorder="1" applyAlignment="1">
      <alignment horizontal="left"/>
    </xf>
    <xf numFmtId="38" fontId="2" fillId="4" borderId="8" xfId="0" applyNumberFormat="1" applyFont="1" applyFill="1" applyBorder="1" applyAlignment="1">
      <alignment horizontal="right"/>
    </xf>
    <xf numFmtId="38" fontId="2" fillId="4" borderId="9" xfId="0" applyNumberFormat="1" applyFont="1" applyFill="1" applyBorder="1" applyAlignment="1">
      <alignment horizontal="right"/>
    </xf>
    <xf numFmtId="167" fontId="2" fillId="4" borderId="8" xfId="0" applyNumberFormat="1" applyFont="1" applyFill="1" applyBorder="1" applyAlignment="1">
      <alignment horizontal="center"/>
    </xf>
    <xf numFmtId="167" fontId="2" fillId="4" borderId="9" xfId="0" applyNumberFormat="1" applyFont="1" applyFill="1" applyBorder="1" applyAlignment="1">
      <alignment horizontal="center"/>
    </xf>
    <xf numFmtId="9" fontId="9" fillId="0" borderId="0" xfId="3" applyFont="1" applyBorder="1" applyAlignment="1">
      <alignment horizontal="right"/>
    </xf>
    <xf numFmtId="9" fontId="9" fillId="0" borderId="5" xfId="3" applyFont="1" applyBorder="1" applyAlignment="1">
      <alignment horizontal="right"/>
    </xf>
    <xf numFmtId="38" fontId="10" fillId="0" borderId="10" xfId="0" applyNumberFormat="1" applyFont="1" applyBorder="1" applyAlignment="1">
      <alignment horizontal="center"/>
    </xf>
    <xf numFmtId="38" fontId="0" fillId="0" borderId="11" xfId="0" applyNumberFormat="1" applyFont="1" applyBorder="1" applyAlignment="1">
      <alignment horizontal="center"/>
    </xf>
    <xf numFmtId="9" fontId="0" fillId="0" borderId="0" xfId="3" applyFont="1" applyBorder="1" applyAlignment="1">
      <alignment horizontal="center"/>
    </xf>
    <xf numFmtId="9" fontId="0" fillId="0" borderId="5" xfId="3" applyFont="1" applyBorder="1" applyAlignment="1">
      <alignment horizontal="center"/>
    </xf>
    <xf numFmtId="166" fontId="9" fillId="0" borderId="0" xfId="3" applyNumberFormat="1" applyFont="1" applyBorder="1" applyAlignment="1">
      <alignment horizontal="right"/>
    </xf>
    <xf numFmtId="166" fontId="9" fillId="0" borderId="5" xfId="3" applyNumberFormat="1" applyFont="1" applyBorder="1" applyAlignment="1">
      <alignment horizontal="right"/>
    </xf>
    <xf numFmtId="166" fontId="9" fillId="0" borderId="11" xfId="3" applyNumberFormat="1" applyFont="1" applyBorder="1" applyAlignment="1">
      <alignment horizontal="right"/>
    </xf>
    <xf numFmtId="166" fontId="0" fillId="0" borderId="0" xfId="3" applyNumberFormat="1" applyFont="1" applyBorder="1" applyAlignment="1">
      <alignment horizontal="center"/>
    </xf>
    <xf numFmtId="166" fontId="0" fillId="0" borderId="5" xfId="3" applyNumberFormat="1" applyFont="1" applyBorder="1" applyAlignment="1">
      <alignment horizontal="center"/>
    </xf>
    <xf numFmtId="166" fontId="9" fillId="0" borderId="7" xfId="3" applyNumberFormat="1" applyFont="1" applyBorder="1" applyAlignment="1">
      <alignment horizontal="right"/>
    </xf>
    <xf numFmtId="166" fontId="9" fillId="0" borderId="6" xfId="3" applyNumberFormat="1" applyFont="1" applyBorder="1" applyAlignment="1">
      <alignment horizontal="right"/>
    </xf>
    <xf numFmtId="166" fontId="9" fillId="0" borderId="12" xfId="3" applyNumberFormat="1" applyFont="1" applyBorder="1" applyAlignment="1">
      <alignment horizontal="right"/>
    </xf>
    <xf numFmtId="166" fontId="11" fillId="0" borderId="0" xfId="3" applyNumberFormat="1" applyFont="1" applyBorder="1" applyAlignment="1">
      <alignment horizontal="right"/>
    </xf>
    <xf numFmtId="166" fontId="11" fillId="0" borderId="5" xfId="3" applyNumberFormat="1" applyFont="1" applyBorder="1" applyAlignment="1">
      <alignment horizontal="right"/>
    </xf>
    <xf numFmtId="166" fontId="11" fillId="0" borderId="12" xfId="3" applyNumberFormat="1" applyFont="1" applyBorder="1" applyAlignment="1">
      <alignment horizontal="right"/>
    </xf>
    <xf numFmtId="166" fontId="0" fillId="5" borderId="0" xfId="3" applyNumberFormat="1" applyFont="1" applyFill="1" applyBorder="1" applyAlignment="1">
      <alignment horizontal="center"/>
    </xf>
    <xf numFmtId="166" fontId="0" fillId="5" borderId="5" xfId="3" applyNumberFormat="1" applyFont="1" applyFill="1" applyBorder="1" applyAlignment="1">
      <alignment horizontal="center"/>
    </xf>
    <xf numFmtId="166" fontId="0" fillId="0" borderId="7" xfId="3" applyNumberFormat="1" applyFont="1" applyBorder="1" applyAlignment="1">
      <alignment horizontal="center"/>
    </xf>
    <xf numFmtId="166" fontId="0" fillId="0" borderId="6" xfId="3" applyNumberFormat="1" applyFont="1" applyBorder="1" applyAlignment="1">
      <alignment horizontal="center"/>
    </xf>
    <xf numFmtId="38" fontId="7" fillId="2" borderId="0" xfId="0" applyNumberFormat="1" applyFont="1" applyFill="1" applyBorder="1" applyAlignment="1">
      <alignment horizontal="left"/>
    </xf>
    <xf numFmtId="166" fontId="2" fillId="0" borderId="0" xfId="3" applyNumberFormat="1" applyFont="1" applyBorder="1" applyAlignment="1">
      <alignment horizontal="center"/>
    </xf>
    <xf numFmtId="166" fontId="2" fillId="0" borderId="5" xfId="3" applyNumberFormat="1" applyFont="1" applyBorder="1" applyAlignment="1">
      <alignment horizontal="center"/>
    </xf>
    <xf numFmtId="38" fontId="2" fillId="0" borderId="0" xfId="0" applyNumberFormat="1" applyFont="1" applyBorder="1" applyAlignment="1">
      <alignment horizontal="left"/>
    </xf>
    <xf numFmtId="38" fontId="7" fillId="2" borderId="4" xfId="0" applyNumberFormat="1" applyFont="1" applyFill="1" applyBorder="1" applyAlignment="1">
      <alignment horizontal="left"/>
    </xf>
    <xf numFmtId="38" fontId="0" fillId="2" borderId="0" xfId="0" applyNumberFormat="1" applyFont="1" applyFill="1" applyBorder="1" applyAlignment="1">
      <alignment horizontal="center"/>
    </xf>
    <xf numFmtId="165" fontId="7" fillId="2" borderId="0" xfId="0" applyNumberFormat="1" applyFont="1" applyFill="1" applyBorder="1" applyAlignment="1">
      <alignment horizontal="center"/>
    </xf>
    <xf numFmtId="165" fontId="7" fillId="2" borderId="5" xfId="0" applyNumberFormat="1" applyFont="1" applyFill="1" applyBorder="1" applyAlignment="1">
      <alignment horizontal="center"/>
    </xf>
    <xf numFmtId="172" fontId="0" fillId="0" borderId="0" xfId="1" applyNumberFormat="1" applyFont="1" applyBorder="1" applyAlignment="1">
      <alignment horizontal="right"/>
    </xf>
    <xf numFmtId="168" fontId="0" fillId="0" borderId="0" xfId="0" applyNumberFormat="1" applyFont="1" applyBorder="1" applyAlignment="1">
      <alignment horizontal="left"/>
    </xf>
    <xf numFmtId="168" fontId="0" fillId="0" borderId="0" xfId="0" applyNumberFormat="1" applyFont="1" applyAlignment="1">
      <alignment horizontal="center"/>
    </xf>
    <xf numFmtId="169" fontId="0" fillId="0" borderId="0" xfId="0" applyNumberFormat="1" applyFont="1" applyBorder="1" applyAlignment="1">
      <alignment horizontal="center"/>
    </xf>
    <xf numFmtId="169" fontId="0" fillId="0" borderId="5" xfId="0" applyNumberFormat="1" applyFont="1" applyBorder="1" applyAlignment="1">
      <alignment horizontal="center"/>
    </xf>
    <xf numFmtId="172" fontId="0" fillId="0" borderId="7" xfId="1" applyNumberFormat="1" applyFont="1" applyBorder="1" applyAlignment="1">
      <alignment horizontal="right"/>
    </xf>
    <xf numFmtId="169" fontId="0" fillId="0" borderId="7" xfId="0" applyNumberFormat="1" applyFont="1" applyBorder="1" applyAlignment="1">
      <alignment horizontal="center"/>
    </xf>
    <xf numFmtId="169" fontId="0" fillId="0" borderId="6" xfId="0" applyNumberFormat="1" applyFont="1" applyBorder="1" applyAlignment="1">
      <alignment horizontal="center"/>
    </xf>
    <xf numFmtId="38" fontId="10" fillId="0" borderId="0" xfId="0" applyNumberFormat="1" applyFont="1" applyBorder="1" applyAlignment="1">
      <alignment horizontal="center"/>
    </xf>
    <xf numFmtId="166" fontId="0" fillId="0" borderId="0" xfId="3" applyNumberFormat="1" applyFont="1" applyBorder="1" applyAlignment="1">
      <alignment horizontal="right"/>
    </xf>
    <xf numFmtId="9" fontId="0" fillId="0" borderId="0" xfId="3" applyNumberFormat="1" applyFont="1" applyBorder="1" applyAlignment="1">
      <alignment horizontal="center"/>
    </xf>
    <xf numFmtId="9" fontId="0" fillId="0" borderId="5" xfId="3" applyNumberFormat="1" applyFont="1" applyBorder="1" applyAlignment="1">
      <alignment horizontal="center"/>
    </xf>
    <xf numFmtId="166" fontId="2" fillId="0" borderId="0" xfId="3" applyNumberFormat="1" applyFont="1" applyBorder="1" applyAlignment="1">
      <alignment horizontal="right"/>
    </xf>
    <xf numFmtId="9" fontId="0" fillId="0" borderId="7" xfId="3" applyNumberFormat="1" applyFont="1" applyBorder="1" applyAlignment="1">
      <alignment horizontal="center"/>
    </xf>
    <xf numFmtId="9" fontId="0" fillId="0" borderId="6" xfId="3" applyNumberFormat="1" applyFont="1" applyBorder="1" applyAlignment="1">
      <alignment horizontal="center"/>
    </xf>
    <xf numFmtId="38" fontId="0" fillId="0" borderId="0" xfId="0" applyNumberFormat="1" applyFont="1" applyAlignment="1">
      <alignment horizontal="left"/>
    </xf>
    <xf numFmtId="38" fontId="0" fillId="0" borderId="0" xfId="0" applyNumberFormat="1" applyFont="1" applyAlignment="1">
      <alignment horizontal="right"/>
    </xf>
    <xf numFmtId="164" fontId="0" fillId="0" borderId="0" xfId="0" applyNumberFormat="1" applyFont="1" applyAlignment="1">
      <alignment horizontal="right"/>
    </xf>
    <xf numFmtId="38" fontId="0" fillId="0" borderId="4" xfId="0" applyNumberFormat="1" applyFont="1" applyBorder="1" applyAlignment="1">
      <alignment horizontal="left" indent="1"/>
    </xf>
    <xf numFmtId="38" fontId="0" fillId="0" borderId="4" xfId="0" applyNumberFormat="1" applyFont="1" applyBorder="1" applyAlignment="1">
      <alignment horizontal="left" indent="2"/>
    </xf>
    <xf numFmtId="15" fontId="2" fillId="0" borderId="0" xfId="0" applyNumberFormat="1" applyFont="1" applyAlignment="1">
      <alignment horizontal="center"/>
    </xf>
    <xf numFmtId="170" fontId="0" fillId="0" borderId="0" xfId="2" applyNumberFormat="1" applyFont="1" applyAlignment="1">
      <alignment horizontal="center"/>
    </xf>
    <xf numFmtId="9" fontId="0" fillId="0" borderId="0" xfId="0" applyNumberFormat="1"/>
    <xf numFmtId="166" fontId="0" fillId="0" borderId="0" xfId="0" applyNumberFormat="1"/>
    <xf numFmtId="9" fontId="6" fillId="6" borderId="13" xfId="3" applyFont="1" applyFill="1" applyBorder="1"/>
    <xf numFmtId="0" fontId="0" fillId="0" borderId="0" xfId="0" applyAlignment="1">
      <alignment horizontal="left" vertical="top" indent="1"/>
    </xf>
    <xf numFmtId="0" fontId="0" fillId="0" borderId="0" xfId="0" applyAlignment="1">
      <alignment horizontal="left" vertical="top" indent="3"/>
    </xf>
    <xf numFmtId="0" fontId="2" fillId="0" borderId="0" xfId="0" applyFont="1" applyAlignment="1">
      <alignment horizontal="left" vertical="top"/>
    </xf>
    <xf numFmtId="173" fontId="0" fillId="0" borderId="0" xfId="0" applyNumberFormat="1"/>
    <xf numFmtId="2" fontId="2" fillId="0" borderId="0" xfId="0" applyNumberFormat="1" applyFont="1" applyAlignment="1">
      <alignment horizontal="center"/>
    </xf>
    <xf numFmtId="2" fontId="2" fillId="0" borderId="0" xfId="0" applyNumberFormat="1" applyFont="1" applyAlignment="1">
      <alignment horizontal="center" vertical="center"/>
    </xf>
    <xf numFmtId="44" fontId="0" fillId="0" borderId="0" xfId="0" applyNumberFormat="1"/>
    <xf numFmtId="0" fontId="2" fillId="0" borderId="0" xfId="0" applyFont="1" applyFill="1"/>
    <xf numFmtId="44" fontId="0" fillId="0" borderId="0" xfId="2" applyFont="1"/>
    <xf numFmtId="44" fontId="0" fillId="0" borderId="0" xfId="2" applyFont="1" applyFill="1"/>
    <xf numFmtId="44" fontId="0" fillId="0" borderId="0" xfId="2" applyFont="1" applyAlignment="1">
      <alignment horizontal="center"/>
    </xf>
    <xf numFmtId="0" fontId="0" fillId="0" borderId="0" xfId="0" applyAlignment="1">
      <alignment horizontal="left" indent="3"/>
    </xf>
    <xf numFmtId="170" fontId="0" fillId="0" borderId="0" xfId="0" applyNumberFormat="1"/>
    <xf numFmtId="0" fontId="0" fillId="12" borderId="1" xfId="33" applyFont="1" applyFill="1" applyBorder="1" applyAlignment="1"/>
    <xf numFmtId="0" fontId="0" fillId="12" borderId="2" xfId="33" applyFont="1" applyFill="1" applyBorder="1" applyAlignment="1">
      <alignment horizontal="center"/>
    </xf>
    <xf numFmtId="0" fontId="0" fillId="12" borderId="3" xfId="33" applyFont="1" applyFill="1" applyBorder="1" applyAlignment="1">
      <alignment horizontal="center"/>
    </xf>
    <xf numFmtId="0" fontId="0" fillId="0" borderId="4" xfId="33" applyFont="1" applyBorder="1" applyAlignment="1">
      <alignment vertical="center"/>
    </xf>
    <xf numFmtId="0" fontId="0" fillId="12" borderId="0" xfId="33" applyFont="1" applyFill="1" applyBorder="1" applyAlignment="1">
      <alignment horizontal="center"/>
    </xf>
    <xf numFmtId="0" fontId="0" fillId="12" borderId="5" xfId="33" applyFont="1" applyFill="1" applyBorder="1" applyAlignment="1">
      <alignment horizontal="center"/>
    </xf>
    <xf numFmtId="0" fontId="0" fillId="12" borderId="4" xfId="33" applyFont="1" applyFill="1" applyBorder="1" applyAlignment="1"/>
    <xf numFmtId="0" fontId="0" fillId="0" borderId="4" xfId="33" applyFont="1" applyBorder="1" applyAlignment="1"/>
    <xf numFmtId="0" fontId="0" fillId="12" borderId="0" xfId="33" applyFont="1" applyFill="1" applyBorder="1" applyAlignment="1">
      <alignment horizontal="left"/>
    </xf>
    <xf numFmtId="0" fontId="0" fillId="12" borderId="4" xfId="33" applyFont="1" applyFill="1" applyBorder="1" applyAlignment="1">
      <alignment horizontal="center"/>
    </xf>
    <xf numFmtId="0" fontId="0" fillId="12" borderId="14" xfId="33" applyFont="1" applyFill="1" applyBorder="1" applyAlignment="1"/>
    <xf numFmtId="0" fontId="0" fillId="12" borderId="7" xfId="33" applyFont="1" applyFill="1" applyBorder="1" applyAlignment="1">
      <alignment horizontal="center"/>
    </xf>
    <xf numFmtId="0" fontId="0" fillId="12" borderId="6" xfId="33" applyFont="1" applyFill="1" applyBorder="1" applyAlignment="1">
      <alignment horizontal="center"/>
    </xf>
    <xf numFmtId="44" fontId="0" fillId="13" borderId="0" xfId="2" applyFont="1" applyFill="1"/>
    <xf numFmtId="0" fontId="0" fillId="13" borderId="0" xfId="0" applyFill="1" applyAlignment="1">
      <alignment horizontal="left" indent="1"/>
    </xf>
    <xf numFmtId="2" fontId="2" fillId="0" borderId="0" xfId="0" applyNumberFormat="1" applyFont="1"/>
    <xf numFmtId="0" fontId="2" fillId="0" borderId="0" xfId="0" applyFont="1" applyAlignment="1">
      <alignment horizontal="left" indent="2"/>
    </xf>
    <xf numFmtId="44" fontId="6" fillId="6" borderId="13" xfId="6" applyNumberFormat="1"/>
    <xf numFmtId="0" fontId="0" fillId="0" borderId="4" xfId="33" applyFont="1" applyBorder="1" applyAlignment="1">
      <alignment horizontal="left" vertical="top" wrapText="1"/>
    </xf>
    <xf numFmtId="0" fontId="0" fillId="0" borderId="0" xfId="33" applyFont="1" applyBorder="1" applyAlignment="1">
      <alignment horizontal="left" vertical="top" wrapText="1"/>
    </xf>
    <xf numFmtId="0" fontId="0" fillId="0" borderId="5" xfId="33" applyFont="1" applyBorder="1" applyAlignment="1">
      <alignment horizontal="left" vertical="top" wrapText="1"/>
    </xf>
    <xf numFmtId="0" fontId="0" fillId="12" borderId="4" xfId="33" applyFont="1" applyFill="1" applyBorder="1" applyAlignment="1">
      <alignment horizontal="left" vertical="top" wrapText="1"/>
    </xf>
    <xf numFmtId="0" fontId="0" fillId="12" borderId="0" xfId="33" applyFont="1" applyFill="1" applyBorder="1" applyAlignment="1">
      <alignment horizontal="left" vertical="top" wrapText="1"/>
    </xf>
    <xf numFmtId="0" fontId="0" fillId="12" borderId="5" xfId="33" applyFont="1" applyFill="1" applyBorder="1" applyAlignment="1">
      <alignment horizontal="left" vertical="top" wrapText="1"/>
    </xf>
  </cellXfs>
  <cellStyles count="45">
    <cellStyle name="$millions" xfId="17"/>
    <cellStyle name="40% - Accent1 2" xfId="13"/>
    <cellStyle name="60% - Accent1 2" xfId="14"/>
    <cellStyle name="60% - Accent3 2" xfId="16"/>
    <cellStyle name="Accent1 2" xfId="12"/>
    <cellStyle name="Accent3 2" xfId="15"/>
    <cellStyle name="Comma" xfId="1" builtinId="3"/>
    <cellStyle name="Comma 2" xfId="5"/>
    <cellStyle name="Comma 2 2" xfId="19"/>
    <cellStyle name="Comma 2 3" xfId="18"/>
    <cellStyle name="Comma 3" xfId="20"/>
    <cellStyle name="Currency" xfId="2" builtinId="4"/>
    <cellStyle name="growth" xfId="21"/>
    <cellStyle name="Heading 1 2" xfId="22"/>
    <cellStyle name="Heading 1 3" xfId="9"/>
    <cellStyle name="Heading 2 2" xfId="23"/>
    <cellStyle name="Heading 2 3" xfId="10"/>
    <cellStyle name="Heading 3 2" xfId="24"/>
    <cellStyle name="Heading 3 3" xfId="11"/>
    <cellStyle name="Input" xfId="6" builtinId="20"/>
    <cellStyle name="Normal" xfId="0" builtinId="0"/>
    <cellStyle name="Normal 2" xfId="4"/>
    <cellStyle name="Normal 2 2" xfId="25"/>
    <cellStyle name="Normal 2 3" xfId="26"/>
    <cellStyle name="Normal 3" xfId="27"/>
    <cellStyle name="Normal 3 2" xfId="28"/>
    <cellStyle name="Normal 3 3" xfId="29"/>
    <cellStyle name="Normal 4" xfId="30"/>
    <cellStyle name="Normal 47" xfId="31"/>
    <cellStyle name="Normal 48" xfId="32"/>
    <cellStyle name="Normal 5" xfId="33"/>
    <cellStyle name="Normal 6" xfId="34"/>
    <cellStyle name="Normal 7" xfId="8"/>
    <cellStyle name="Normal Text" xfId="35"/>
    <cellStyle name="Page Title" xfId="36"/>
    <cellStyle name="pagetitle" xfId="37"/>
    <cellStyle name="Percent" xfId="3" builtinId="5"/>
    <cellStyle name="Percent 2" xfId="38"/>
    <cellStyle name="Percent 2 2" xfId="39"/>
    <cellStyle name="Percent 3" xfId="40"/>
    <cellStyle name="Sub Title" xfId="41"/>
    <cellStyle name="Table Sub-Title" xfId="42"/>
    <cellStyle name="Table_Title" xfId="43"/>
    <cellStyle name="Title" xfId="7" builtinId="15" customBuiltin="1"/>
    <cellStyle name="Title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Infrastructure Capital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'Historical data'!$AI$4:$AM$4</c:f>
              <c:numCache>
                <c:formatCode>0_);[Red]\(0\)</c:formatCode>
                <c:ptCount val="5"/>
                <c:pt idx="0">
                  <c:v>2011</c:v>
                </c:pt>
                <c:pt idx="1">
                  <c:v>2012</c:v>
                </c:pt>
                <c:pt idx="2">
                  <c:v>2013</c:v>
                </c:pt>
                <c:pt idx="3">
                  <c:v>2014</c:v>
                </c:pt>
                <c:pt idx="4">
                  <c:v>2015</c:v>
                </c:pt>
              </c:numCache>
            </c:numRef>
          </c:cat>
          <c:val>
            <c:numRef>
              <c:f>'Historical data'!$AI$12:$AM$12</c:f>
              <c:numCache>
                <c:formatCode>#,##0.0;[Red]\-#,##0.0</c:formatCode>
                <c:ptCount val="5"/>
                <c:pt idx="0">
                  <c:v>10.7</c:v>
                </c:pt>
                <c:pt idx="1">
                  <c:v>10.9</c:v>
                </c:pt>
                <c:pt idx="2">
                  <c:v>11.7</c:v>
                </c:pt>
                <c:pt idx="3">
                  <c:v>9.9</c:v>
                </c:pt>
                <c:pt idx="4">
                  <c:v>11.1</c:v>
                </c:pt>
              </c:numCache>
            </c:numRef>
          </c:val>
          <c:extLst>
            <c:ext xmlns:c16="http://schemas.microsoft.com/office/drawing/2014/chart" uri="{C3380CC4-5D6E-409C-BE32-E72D297353CC}">
              <c16:uniqueId val="{00000000-49A4-4215-B0D3-FF5B340D4221}"/>
            </c:ext>
          </c:extLst>
        </c:ser>
        <c:ser>
          <c:idx val="1"/>
          <c:order val="1"/>
          <c:tx>
            <c:v>Total Capital</c:v>
          </c:tx>
          <c:spPr>
            <a:solidFill>
              <a:schemeClr val="accent2"/>
            </a:solidFill>
            <a:ln>
              <a:noFill/>
            </a:ln>
            <a:effectLst/>
          </c:spPr>
          <c:invertIfNegative val="0"/>
          <c:cat>
            <c:numRef>
              <c:f>'Historical data'!$AI$4:$AM$4</c:f>
              <c:numCache>
                <c:formatCode>0_);[Red]\(0\)</c:formatCode>
                <c:ptCount val="5"/>
                <c:pt idx="0">
                  <c:v>2011</c:v>
                </c:pt>
                <c:pt idx="1">
                  <c:v>2012</c:v>
                </c:pt>
                <c:pt idx="2">
                  <c:v>2013</c:v>
                </c:pt>
                <c:pt idx="3">
                  <c:v>2014</c:v>
                </c:pt>
                <c:pt idx="4">
                  <c:v>2015</c:v>
                </c:pt>
              </c:numCache>
            </c:numRef>
          </c:cat>
          <c:val>
            <c:numRef>
              <c:f>[4]Background!$AV$2:$AZ$2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9A4-4215-B0D3-FF5B340D4221}"/>
            </c:ext>
          </c:extLst>
        </c:ser>
        <c:dLbls>
          <c:showLegendKey val="0"/>
          <c:showVal val="0"/>
          <c:showCatName val="0"/>
          <c:showSerName val="0"/>
          <c:showPercent val="0"/>
          <c:showBubbleSize val="0"/>
        </c:dLbls>
        <c:gapWidth val="150"/>
        <c:overlap val="100"/>
        <c:axId val="8619584"/>
        <c:axId val="8618016"/>
      </c:barChart>
      <c:catAx>
        <c:axId val="8619584"/>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18016"/>
        <c:crosses val="autoZero"/>
        <c:auto val="1"/>
        <c:lblAlgn val="ctr"/>
        <c:lblOffset val="100"/>
        <c:noMultiLvlLbl val="0"/>
      </c:catAx>
      <c:valAx>
        <c:axId val="86180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195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'Income Statement'!$A$59</c:f>
              <c:strCache>
                <c:ptCount val="1"/>
                <c:pt idx="0">
                  <c:v>Max (billions of dollars)</c:v>
                </c:pt>
              </c:strCache>
            </c:strRef>
          </c:tx>
          <c:spPr>
            <a:ln w="28575" cap="rnd">
              <a:solidFill>
                <a:schemeClr val="accent1"/>
              </a:solidFill>
              <a:round/>
            </a:ln>
            <a:effectLst/>
          </c:spPr>
          <c:marker>
            <c:symbol val="none"/>
          </c:marker>
          <c:cat>
            <c:strRef>
              <c:f>'Income Statement'!$B$2:$K$2</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'Income Statement'!$B$59:$K$59</c:f>
              <c:numCache>
                <c:formatCode>_-"$"* #,##0.0_-;\-"$"* #,##0.0_-;_-"$"* "-"??_-;_-@_-</c:formatCode>
                <c:ptCount val="10"/>
                <c:pt idx="0">
                  <c:v>8.0000000000000004E-4</c:v>
                </c:pt>
                <c:pt idx="1">
                  <c:v>8.0696253856617152E-4</c:v>
                </c:pt>
                <c:pt idx="2">
                  <c:v>8.1392507713234311E-4</c:v>
                </c:pt>
                <c:pt idx="3">
                  <c:v>8.2088761569851449E-4</c:v>
                </c:pt>
                <c:pt idx="4">
                  <c:v>8.2785015426468597E-4</c:v>
                </c:pt>
                <c:pt idx="5">
                  <c:v>8.3481269283085756E-4</c:v>
                </c:pt>
                <c:pt idx="6">
                  <c:v>8.4177523139702904E-4</c:v>
                </c:pt>
                <c:pt idx="7">
                  <c:v>8.4873776996320053E-4</c:v>
                </c:pt>
                <c:pt idx="8">
                  <c:v>8.5570030852937212E-4</c:v>
                </c:pt>
                <c:pt idx="9">
                  <c:v>8.6266284709554349E-4</c:v>
                </c:pt>
              </c:numCache>
            </c:numRef>
          </c:val>
          <c:smooth val="0"/>
          <c:extLst>
            <c:ext xmlns:c16="http://schemas.microsoft.com/office/drawing/2014/chart" uri="{C3380CC4-5D6E-409C-BE32-E72D297353CC}">
              <c16:uniqueId val="{00000000-9728-4437-9055-C2F1468FA481}"/>
            </c:ext>
          </c:extLst>
        </c:ser>
        <c:ser>
          <c:idx val="1"/>
          <c:order val="1"/>
          <c:tx>
            <c:strRef>
              <c:f>'Income Statement'!$A$60</c:f>
              <c:strCache>
                <c:ptCount val="1"/>
                <c:pt idx="0">
                  <c:v>Min (billions of dollars)</c:v>
                </c:pt>
              </c:strCache>
            </c:strRef>
          </c:tx>
          <c:spPr>
            <a:ln w="28575" cap="rnd">
              <a:solidFill>
                <a:schemeClr val="accent2"/>
              </a:solidFill>
              <a:round/>
            </a:ln>
            <a:effectLst/>
          </c:spPr>
          <c:marker>
            <c:symbol val="none"/>
          </c:marker>
          <c:cat>
            <c:strRef>
              <c:f>'Income Statement'!$B$2:$K$2</c:f>
              <c:strCache>
                <c:ptCount val="10"/>
                <c:pt idx="0">
                  <c:v>2017-18</c:v>
                </c:pt>
                <c:pt idx="1">
                  <c:v>2018-19</c:v>
                </c:pt>
                <c:pt idx="2">
                  <c:v>2019-20</c:v>
                </c:pt>
                <c:pt idx="3">
                  <c:v>2020-21</c:v>
                </c:pt>
                <c:pt idx="4">
                  <c:v>2021-22</c:v>
                </c:pt>
                <c:pt idx="5">
                  <c:v>2022-23</c:v>
                </c:pt>
                <c:pt idx="6">
                  <c:v>2023-24</c:v>
                </c:pt>
                <c:pt idx="7">
                  <c:v>2024-25</c:v>
                </c:pt>
                <c:pt idx="8">
                  <c:v>2025-26</c:v>
                </c:pt>
                <c:pt idx="9">
                  <c:v>2026-27</c:v>
                </c:pt>
              </c:strCache>
            </c:strRef>
          </c:cat>
          <c:val>
            <c:numRef>
              <c:f>'Income Statement'!$B$60:$K$60</c:f>
              <c:numCache>
                <c:formatCode>_-"$"* #,##0.0_-;\-"$"* #,##0.0_-;_-"$"* "-"??_-;_-@_-</c:formatCode>
                <c:ptCount val="10"/>
                <c:pt idx="0">
                  <c:v>6.4000000000000016E-4</c:v>
                </c:pt>
                <c:pt idx="1">
                  <c:v>6.3857003085293726E-4</c:v>
                </c:pt>
                <c:pt idx="2">
                  <c:v>6.3689506170587463E-4</c:v>
                </c:pt>
                <c:pt idx="3">
                  <c:v>6.3496651755881172E-4</c:v>
                </c:pt>
                <c:pt idx="4">
                  <c:v>6.3277552328674892E-4</c:v>
                </c:pt>
                <c:pt idx="5">
                  <c:v>6.303128931353111E-4</c:v>
                </c:pt>
                <c:pt idx="6">
                  <c:v>6.2756911984872027E-4</c:v>
                </c:pt>
                <c:pt idx="7">
                  <c:v>6.2453436341724578E-4</c:v>
                </c:pt>
                <c:pt idx="8">
                  <c:v>6.2119843943081704E-4</c:v>
                </c:pt>
                <c:pt idx="9">
                  <c:v>6.1755080702501043E-4</c:v>
                </c:pt>
              </c:numCache>
            </c:numRef>
          </c:val>
          <c:smooth val="0"/>
          <c:extLst>
            <c:ext xmlns:c16="http://schemas.microsoft.com/office/drawing/2014/chart" uri="{C3380CC4-5D6E-409C-BE32-E72D297353CC}">
              <c16:uniqueId val="{00000001-9728-4437-9055-C2F1468FA481}"/>
            </c:ext>
          </c:extLst>
        </c:ser>
        <c:dLbls>
          <c:showLegendKey val="0"/>
          <c:showVal val="0"/>
          <c:showCatName val="0"/>
          <c:showSerName val="0"/>
          <c:showPercent val="0"/>
          <c:showBubbleSize val="0"/>
        </c:dLbls>
        <c:smooth val="0"/>
        <c:axId val="8617232"/>
        <c:axId val="8619192"/>
      </c:lineChart>
      <c:catAx>
        <c:axId val="861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19192"/>
        <c:crosses val="autoZero"/>
        <c:auto val="1"/>
        <c:lblAlgn val="ctr"/>
        <c:lblOffset val="100"/>
        <c:noMultiLvlLbl val="0"/>
      </c:catAx>
      <c:valAx>
        <c:axId val="8619192"/>
        <c:scaling>
          <c:orientation val="minMax"/>
          <c:max val="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Billions</a:t>
                </a:r>
                <a:r>
                  <a:rPr lang="en-CA" baseline="0"/>
                  <a:t> of Dollars</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17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xdr:row>
      <xdr:rowOff>180975</xdr:rowOff>
    </xdr:from>
    <xdr:to>
      <xdr:col>3</xdr:col>
      <xdr:colOff>38100</xdr:colOff>
      <xdr:row>6</xdr:row>
      <xdr:rowOff>12011</xdr:rowOff>
    </xdr:to>
    <xdr:pic>
      <xdr:nvPicPr>
        <xdr:cNvPr id="2" name="Picture 1" descr="FAO_Letterhead_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07" t="4000" r="64352" b="88364"/>
        <a:stretch/>
      </xdr:blipFill>
      <xdr:spPr bwMode="auto">
        <a:xfrm>
          <a:off x="361950" y="276225"/>
          <a:ext cx="2343150" cy="78353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40</xdr:col>
      <xdr:colOff>22412</xdr:colOff>
      <xdr:row>7</xdr:row>
      <xdr:rowOff>6723</xdr:rowOff>
    </xdr:from>
    <xdr:to>
      <xdr:col>47</xdr:col>
      <xdr:colOff>358588</xdr:colOff>
      <xdr:row>24</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2991970</xdr:colOff>
      <xdr:row>61</xdr:row>
      <xdr:rowOff>179294</xdr:rowOff>
    </xdr:from>
    <xdr:to>
      <xdr:col>7</xdr:col>
      <xdr:colOff>246529</xdr:colOff>
      <xdr:row>84</xdr:row>
      <xdr:rowOff>168087</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O-DC01.FAO.INTERNAL\Public\Shared-SBC\Infrastructure%20Policy%20Branch\Joint%20Projects\2015-16%20PRRT\Preliminary%20Allocations\By%20Ministry\EDU%20-%20Preliminary%20Planning%20Allo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O-DC01.FAO.INTERNAL\Public\Work\Small%20Project%20Prioritization%202011-12\Cashflows\Small%20Project%20Priorization%20Scenarios%20Nov%2018%20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O-DC01.FAO.INTERNAL\Public\Shares3\MOI\IPPD\Shared-SBC\Infrastructure%20Policy%20Branch\Health%20&amp;%20Social%20Infrastructure%20Policy%20Unit\Justice\2%20-%20MCSCS\2013-14%20Post%20RbP\Tech%20Adjustments\13-14%20RbP%20Technical%20Adjustments%20Roll%20Up%20Feb%206_JNTR%20update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ackgroun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trieve"/>
      <sheetName val="template"/>
      <sheetName val="variables"/>
    </sheetNames>
    <sheetDataSet>
      <sheetData sheetId="0"/>
      <sheetData sheetId="1"/>
      <sheetData sheetId="2"/>
      <sheetData sheetId="3">
        <row r="10">
          <cell r="B10" t="str">
            <v>Approved + Tracking</v>
          </cell>
        </row>
        <row r="11">
          <cell r="B11" t="str">
            <v>Under Consideration</v>
          </cell>
        </row>
        <row r="12">
          <cell r="B12" t="str">
            <v>Approved + Tracking + Under Consideration</v>
          </cell>
        </row>
        <row r="18">
          <cell r="B18" t="str">
            <v>"PY1 ACT" "CY" "BY" "OY1" "OY2" "OY3"</v>
          </cell>
        </row>
        <row r="19">
          <cell r="B19" t="str">
            <v>"PY1 ACT" "CY" "BY" "OY1" "OY2" "OY3" "OY4" "OY5" "OY6" "OY7" "OY8" "OY9"</v>
          </cell>
        </row>
        <row r="21">
          <cell r="C21" t="str">
            <v>Total Expense</v>
          </cell>
        </row>
        <row r="23">
          <cell r="B23" t="str">
            <v>Adjusted Base</v>
          </cell>
        </row>
        <row r="24">
          <cell r="B24" t="str">
            <v>In Year Approvals</v>
          </cell>
        </row>
        <row r="25">
          <cell r="B25" t="str">
            <v>Current Allocation</v>
          </cell>
        </row>
        <row r="26">
          <cell r="B26" t="str">
            <v>Planning Allocation Adjustment</v>
          </cell>
        </row>
        <row r="27">
          <cell r="B27" t="str">
            <v>Planning Allocation</v>
          </cell>
        </row>
        <row r="28">
          <cell r="B28" t="str">
            <v>Risks Q2</v>
          </cell>
        </row>
        <row r="29">
          <cell r="B29" t="str">
            <v>Planning Allocation Adjustment Type</v>
          </cell>
        </row>
        <row r="30">
          <cell r="B30" t="str">
            <v>Planning Allocation Adjustment Type - Risks that are difficult to avoid - Q2</v>
          </cell>
        </row>
        <row r="37">
          <cell r="C37" t="str">
            <v>2014 Budget Plan</v>
          </cell>
        </row>
        <row r="42">
          <cell r="C42" t="str">
            <v>Difficult to Avoid Risks</v>
          </cell>
        </row>
        <row r="47">
          <cell r="B47" t="str">
            <v>2015-16</v>
          </cell>
        </row>
        <row r="105">
          <cell r="C105" t="str">
            <v>Government and Consumer Services ConsolidatedCapital Expense</v>
          </cell>
          <cell r="D105" t="str">
            <v>"Capital Expense"</v>
          </cell>
          <cell r="E105" t="str">
            <v>Capital Expense</v>
          </cell>
          <cell r="F105">
            <v>2</v>
          </cell>
        </row>
        <row r="106">
          <cell r="C106" t="str">
            <v>Government and Consumer Services ConsolidatedOperating Expense</v>
          </cell>
          <cell r="D106" t="str">
            <v>"Operating Expense less Pensions"</v>
          </cell>
          <cell r="E106" t="str">
            <v>Operating Expense less Pensions</v>
          </cell>
          <cell r="F106">
            <v>2</v>
          </cell>
        </row>
        <row r="107">
          <cell r="C107" t="str">
            <v>Government and Consumer Services ConsolidatedTotal Expense</v>
          </cell>
          <cell r="D107" t="str">
            <v xml:space="preserve">&lt;iChild "Program Expense less Pensions" </v>
          </cell>
          <cell r="E107" t="str">
            <v>Program Expense less Pensions</v>
          </cell>
          <cell r="F107">
            <v>1</v>
          </cell>
        </row>
        <row r="108">
          <cell r="C108" t="str">
            <v>Government and Consumer Services ConsolidatedUnspecified Expense</v>
          </cell>
          <cell r="D108" t="str">
            <v>"Unspecified Expense"</v>
          </cell>
          <cell r="E108" t="str">
            <v>Unspecified Expense</v>
          </cell>
          <cell r="F108">
            <v>2</v>
          </cell>
        </row>
        <row r="109">
          <cell r="C109" t="str">
            <v>MGCS Consolidated (Fiscal)Capital Expense</v>
          </cell>
          <cell r="D109" t="str">
            <v>"Capital Expense"</v>
          </cell>
          <cell r="E109" t="str">
            <v>Capital Expense</v>
          </cell>
          <cell r="F109">
            <v>2</v>
          </cell>
        </row>
        <row r="110">
          <cell r="C110" t="str">
            <v>MGCS Consolidated (Fiscal)Operating Expense</v>
          </cell>
          <cell r="D110" t="str">
            <v>"Operating Expense less Pensions"</v>
          </cell>
          <cell r="E110" t="str">
            <v>Operating Expense less Pensions</v>
          </cell>
          <cell r="F110">
            <v>2</v>
          </cell>
        </row>
        <row r="111">
          <cell r="C111" t="str">
            <v>MGCS Consolidated (Fiscal)Total Expense</v>
          </cell>
          <cell r="D111" t="str">
            <v xml:space="preserve">&lt;iChild "Program Expense less Pensions" </v>
          </cell>
          <cell r="E111" t="str">
            <v>Program Expense less Pensions</v>
          </cell>
          <cell r="F111">
            <v>1</v>
          </cell>
        </row>
        <row r="112">
          <cell r="C112" t="str">
            <v>MGCS Consolidated (Fiscal)Unspecified Expense</v>
          </cell>
          <cell r="D112" t="str">
            <v>"Unspecified Expense"</v>
          </cell>
          <cell r="E112" t="str">
            <v>Unspecified Expense</v>
          </cell>
          <cell r="F112">
            <v>2</v>
          </cell>
        </row>
        <row r="113">
          <cell r="C113" t="str">
            <v>MGCS PensionsCapital Expense</v>
          </cell>
          <cell r="D113" t="str">
            <v>"Capital Expense"</v>
          </cell>
          <cell r="E113" t="str">
            <v>Capital Expense</v>
          </cell>
          <cell r="F113">
            <v>2</v>
          </cell>
        </row>
        <row r="114">
          <cell r="C114" t="str">
            <v>MGCS PensionsOperating Expense</v>
          </cell>
          <cell r="D114" t="str">
            <v>"Pensions"</v>
          </cell>
          <cell r="E114" t="str">
            <v>Pensions</v>
          </cell>
          <cell r="F114">
            <v>2</v>
          </cell>
        </row>
        <row r="115">
          <cell r="C115" t="str">
            <v>MGCS PensionsTotal Expense</v>
          </cell>
          <cell r="D115" t="str">
            <v>"Pensions"</v>
          </cell>
          <cell r="E115" t="str">
            <v>Pensions</v>
          </cell>
          <cell r="F115">
            <v>2</v>
          </cell>
        </row>
        <row r="116">
          <cell r="C116" t="str">
            <v>MGCS PensionsUnspecified Expense</v>
          </cell>
          <cell r="D116" t="str">
            <v>"Unspecified Expense"</v>
          </cell>
          <cell r="E116" t="str">
            <v>Unspecified Expense</v>
          </cell>
          <cell r="F116">
            <v>2</v>
          </cell>
        </row>
        <row r="117">
          <cell r="C117" t="str">
            <v>OtherCapital Expense</v>
          </cell>
          <cell r="D117" t="str">
            <v>"Capital Expense"</v>
          </cell>
          <cell r="E117" t="str">
            <v>Capital Expense</v>
          </cell>
          <cell r="F117">
            <v>2</v>
          </cell>
        </row>
        <row r="118">
          <cell r="C118" t="str">
            <v>OtherOperating Expense</v>
          </cell>
          <cell r="D118" t="str">
            <v>"Operating Expense"</v>
          </cell>
          <cell r="E118" t="str">
            <v>Operating Expense</v>
          </cell>
          <cell r="F118">
            <v>2</v>
          </cell>
        </row>
        <row r="119">
          <cell r="C119" t="str">
            <v>OtherTotal Expense</v>
          </cell>
          <cell r="D119" t="str">
            <v xml:space="preserve">&lt;iChild "Total Expense" </v>
          </cell>
          <cell r="E119" t="str">
            <v>Total Expense</v>
          </cell>
          <cell r="F119">
            <v>1</v>
          </cell>
        </row>
        <row r="121">
          <cell r="A121" t="str">
            <v>Government and Consumer Services Consolidated</v>
          </cell>
        </row>
        <row r="122">
          <cell r="A122" t="str">
            <v>MGCS Consolidated (Fiscal)</v>
          </cell>
        </row>
        <row r="123">
          <cell r="A123" t="str">
            <v>MGCS Pensions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ization"/>
      <sheetName val="cashflow input"/>
      <sheetName val="database"/>
      <sheetName val="Fin Input"/>
      <sheetName val="Paramaters"/>
      <sheetName val="Sheet1"/>
    </sheetNames>
    <sheetDataSet>
      <sheetData sheetId="0" refreshError="1"/>
      <sheetData sheetId="1" refreshError="1"/>
      <sheetData sheetId="2" refreshError="1">
        <row r="2">
          <cell r="A2">
            <v>1</v>
          </cell>
          <cell r="B2" t="str">
            <v xml:space="preserve">Dialysis Satellite  </v>
          </cell>
          <cell r="C2" t="str">
            <v>London Health Sciences Centre</v>
          </cell>
          <cell r="D2" t="str">
            <v>Hospital</v>
          </cell>
          <cell r="E2" t="e">
            <v>#N/A</v>
          </cell>
          <cell r="F2" t="str">
            <v>Sharon White, Director, Regional Renal Program</v>
          </cell>
          <cell r="G2" t="str">
            <v>685-8500</v>
          </cell>
          <cell r="H2">
            <v>0</v>
          </cell>
          <cell r="I2" t="str">
            <v>David Crockett, Integrated Vice-President, Facilities Management</v>
          </cell>
          <cell r="J2" t="str">
            <v>519-685-8500 x 57402</v>
          </cell>
          <cell r="K2">
            <v>0</v>
          </cell>
          <cell r="L2">
            <v>38505</v>
          </cell>
          <cell r="M2" t="str">
            <v>leasehold renovation</v>
          </cell>
          <cell r="N2" t="str">
            <v>provincial program</v>
          </cell>
          <cell r="O2" t="str">
            <v>acute</v>
          </cell>
          <cell r="P2" t="str">
            <v xml:space="preserve">Capital Request Form/program brief   </v>
          </cell>
          <cell r="Q2" t="str">
            <v>25000 net sf</v>
          </cell>
          <cell r="R2">
            <v>38807</v>
          </cell>
          <cell r="S2">
            <v>39101</v>
          </cell>
          <cell r="T2">
            <v>3</v>
          </cell>
          <cell r="U2">
            <v>10.676</v>
          </cell>
          <cell r="V2">
            <v>13.7</v>
          </cell>
          <cell r="W2">
            <v>0</v>
          </cell>
          <cell r="X2">
            <v>0.63720930232558137</v>
          </cell>
          <cell r="Y2">
            <v>0.47790697674418603</v>
          </cell>
          <cell r="Z2">
            <v>0.13793103448275862</v>
          </cell>
          <cell r="AA2">
            <v>38800</v>
          </cell>
          <cell r="AB2" t="str">
            <v>select one</v>
          </cell>
          <cell r="AC2" t="str">
            <v>x</v>
          </cell>
          <cell r="AG2" t="e">
            <v>#N/A</v>
          </cell>
          <cell r="AH2" t="str">
            <v>Kevin Grossi</v>
          </cell>
          <cell r="AI2" t="str">
            <v>S&amp;W</v>
          </cell>
          <cell r="AJ2" t="str">
            <v>removed from list</v>
          </cell>
          <cell r="AK2" t="str">
            <v>removed from list</v>
          </cell>
          <cell r="AL2" t="str">
            <v>approved w/ separate major</v>
          </cell>
          <cell r="AM2" t="str">
            <v>Katherine McCleary</v>
          </cell>
        </row>
        <row r="3">
          <cell r="A3">
            <v>2</v>
          </cell>
          <cell r="B3" t="str">
            <v>Dialysis Station Project</v>
          </cell>
          <cell r="C3" t="str">
            <v>Grand River Hospital Corporation</v>
          </cell>
          <cell r="D3" t="str">
            <v>select one</v>
          </cell>
          <cell r="E3" t="e">
            <v>#N/A</v>
          </cell>
          <cell r="F3">
            <v>0</v>
          </cell>
          <cell r="G3">
            <v>0</v>
          </cell>
          <cell r="H3">
            <v>0</v>
          </cell>
          <cell r="I3">
            <v>0</v>
          </cell>
          <cell r="J3">
            <v>0</v>
          </cell>
          <cell r="K3">
            <v>0</v>
          </cell>
          <cell r="L3">
            <v>0</v>
          </cell>
          <cell r="M3" t="str">
            <v xml:space="preserve">select one </v>
          </cell>
          <cell r="N3" t="str">
            <v>Prov. Pgm.</v>
          </cell>
          <cell r="O3" t="str">
            <v>select one</v>
          </cell>
          <cell r="P3" t="str">
            <v>select one</v>
          </cell>
          <cell r="Q3">
            <v>0</v>
          </cell>
          <cell r="R3">
            <v>0</v>
          </cell>
          <cell r="S3">
            <v>0</v>
          </cell>
          <cell r="T3">
            <v>0</v>
          </cell>
          <cell r="U3">
            <v>0</v>
          </cell>
          <cell r="V3">
            <v>0</v>
          </cell>
          <cell r="W3">
            <v>0</v>
          </cell>
          <cell r="X3">
            <v>0</v>
          </cell>
          <cell r="Y3">
            <v>0</v>
          </cell>
          <cell r="Z3">
            <v>0</v>
          </cell>
          <cell r="AA3">
            <v>0</v>
          </cell>
          <cell r="AB3" t="str">
            <v>select one</v>
          </cell>
          <cell r="AG3" t="e">
            <v>#N/A</v>
          </cell>
          <cell r="AH3" t="str">
            <v>Kevin Grossi</v>
          </cell>
          <cell r="AI3" t="str">
            <v>S&amp;W</v>
          </cell>
          <cell r="AJ3" t="str">
            <v>removed from list</v>
          </cell>
          <cell r="AK3" t="str">
            <v>removed from list</v>
          </cell>
          <cell r="AM3">
            <v>0</v>
          </cell>
        </row>
        <row r="4">
          <cell r="A4">
            <v>3</v>
          </cell>
          <cell r="B4" t="str">
            <v>Dialysis Satellite</v>
          </cell>
          <cell r="C4" t="str">
            <v>Niagara Health System (Greater Niagara General site)</v>
          </cell>
          <cell r="D4" t="str">
            <v>Hospital</v>
          </cell>
          <cell r="E4" t="e">
            <v>#N/A</v>
          </cell>
          <cell r="F4" t="str">
            <v>Gloria Kain</v>
          </cell>
          <cell r="G4" t="str">
            <v>(905) 378-4647 ext43118</v>
          </cell>
          <cell r="H4" t="str">
            <v>gkain@niagarahealth.on.ca</v>
          </cell>
          <cell r="I4">
            <v>0</v>
          </cell>
          <cell r="J4">
            <v>0</v>
          </cell>
          <cell r="K4">
            <v>0</v>
          </cell>
          <cell r="L4">
            <v>0</v>
          </cell>
          <cell r="M4" t="str">
            <v>renovation</v>
          </cell>
          <cell r="N4" t="str">
            <v>provincial program</v>
          </cell>
          <cell r="O4" t="str">
            <v>acute</v>
          </cell>
          <cell r="P4" t="str">
            <v xml:space="preserve">Capital Request Form/program brief   </v>
          </cell>
          <cell r="Q4">
            <v>0</v>
          </cell>
          <cell r="R4">
            <v>0</v>
          </cell>
          <cell r="S4">
            <v>0</v>
          </cell>
          <cell r="T4">
            <v>0.9</v>
          </cell>
          <cell r="U4">
            <v>3.8</v>
          </cell>
          <cell r="V4">
            <v>4.7</v>
          </cell>
          <cell r="W4">
            <v>0.21428571428571427</v>
          </cell>
          <cell r="X4">
            <v>0.73023255813953492</v>
          </cell>
          <cell r="Y4">
            <v>0.60124584717607976</v>
          </cell>
          <cell r="Z4">
            <v>0</v>
          </cell>
          <cell r="AA4">
            <v>38897</v>
          </cell>
          <cell r="AB4" t="str">
            <v>select one</v>
          </cell>
          <cell r="AC4" t="str">
            <v>x</v>
          </cell>
          <cell r="AG4" t="e">
            <v>#N/A</v>
          </cell>
          <cell r="AH4" t="str">
            <v>Monica Finnerty</v>
          </cell>
          <cell r="AI4" t="str">
            <v>S&amp;W</v>
          </cell>
          <cell r="AJ4" t="str">
            <v>approved</v>
          </cell>
          <cell r="AK4" t="str">
            <v>approved</v>
          </cell>
          <cell r="AL4" t="str">
            <v>approved w/ separate major</v>
          </cell>
          <cell r="AM4" t="str">
            <v>Sergey Ruzaev</v>
          </cell>
        </row>
        <row r="5">
          <cell r="A5">
            <v>4</v>
          </cell>
          <cell r="B5" t="str">
            <v>Dialysis Satellite (36 stations) in Etobicoke</v>
          </cell>
          <cell r="C5" t="str">
            <v>William Osler Health System (WOHS)</v>
          </cell>
          <cell r="D5" t="str">
            <v>Hospital</v>
          </cell>
          <cell r="E5" t="e">
            <v>#N/A</v>
          </cell>
          <cell r="F5" t="str">
            <v>Elaine Chemeris</v>
          </cell>
          <cell r="G5" t="str">
            <v>905-494-2120</v>
          </cell>
          <cell r="H5" t="str">
            <v>elaine.chemeris@williamoslerhs.ca</v>
          </cell>
          <cell r="I5">
            <v>0</v>
          </cell>
          <cell r="J5">
            <v>0</v>
          </cell>
          <cell r="K5">
            <v>0</v>
          </cell>
          <cell r="L5">
            <v>39245</v>
          </cell>
          <cell r="M5" t="str">
            <v>leasehold renovation</v>
          </cell>
          <cell r="N5" t="str">
            <v>provincial program</v>
          </cell>
          <cell r="O5" t="str">
            <v>acute</v>
          </cell>
          <cell r="P5" t="str">
            <v>other</v>
          </cell>
          <cell r="Q5" t="str">
            <v>23,930dgsf</v>
          </cell>
          <cell r="R5" t="str">
            <v>TBD</v>
          </cell>
          <cell r="S5" t="str">
            <v>TBD</v>
          </cell>
          <cell r="T5">
            <v>1</v>
          </cell>
          <cell r="U5">
            <v>11</v>
          </cell>
          <cell r="V5">
            <v>12</v>
          </cell>
          <cell r="W5">
            <v>0</v>
          </cell>
          <cell r="X5">
            <v>0.4325581395348837</v>
          </cell>
          <cell r="Y5">
            <v>0.32441860465116279</v>
          </cell>
          <cell r="Z5">
            <v>0.37931034482758619</v>
          </cell>
          <cell r="AA5">
            <v>39373</v>
          </cell>
          <cell r="AB5" t="str">
            <v>select one</v>
          </cell>
          <cell r="AC5" t="str">
            <v>x</v>
          </cell>
          <cell r="AG5">
            <v>4</v>
          </cell>
          <cell r="AH5" t="str">
            <v>Michelle Reid</v>
          </cell>
          <cell r="AI5" t="str">
            <v>GTA</v>
          </cell>
          <cell r="AJ5" t="str">
            <v>active</v>
          </cell>
          <cell r="AK5" t="str">
            <v>active</v>
          </cell>
          <cell r="AM5" t="str">
            <v xml:space="preserve">Michelle Reid </v>
          </cell>
        </row>
        <row r="6">
          <cell r="A6">
            <v>5</v>
          </cell>
          <cell r="B6" t="str">
            <v>In-Centre Dialysis relocation (14 stations) and expansion (6 stations) Project</v>
          </cell>
          <cell r="C6" t="str">
            <v>St. Joseph's Health Care (Toronto)</v>
          </cell>
          <cell r="D6" t="str">
            <v>Hospital</v>
          </cell>
          <cell r="E6" t="e">
            <v>#N/A</v>
          </cell>
          <cell r="F6" t="str">
            <v>Susan Carey</v>
          </cell>
          <cell r="G6" t="str">
            <v>416-530-6771</v>
          </cell>
          <cell r="H6" t="str">
            <v>Careys@stjoe.on.ca</v>
          </cell>
          <cell r="I6" t="str">
            <v>Dale McGregor</v>
          </cell>
          <cell r="J6" t="str">
            <v>(416) 530-6803</v>
          </cell>
          <cell r="K6" t="str">
            <v>mcgred@stjoe.on.ca</v>
          </cell>
          <cell r="L6" t="str">
            <v>2007 Dec 21</v>
          </cell>
          <cell r="M6" t="str">
            <v>renovation</v>
          </cell>
          <cell r="N6" t="str">
            <v>provincial program</v>
          </cell>
          <cell r="O6" t="str">
            <v>acute</v>
          </cell>
          <cell r="P6" t="str">
            <v xml:space="preserve">Capital Request Form/program brief   </v>
          </cell>
          <cell r="Q6">
            <v>0</v>
          </cell>
          <cell r="R6">
            <v>0</v>
          </cell>
          <cell r="S6">
            <v>0</v>
          </cell>
          <cell r="T6">
            <v>0.96024993750000009</v>
          </cell>
          <cell r="U6">
            <v>8.6422494375000003</v>
          </cell>
          <cell r="V6">
            <v>9.6024993750000007</v>
          </cell>
          <cell r="W6">
            <v>0.14285714285714285</v>
          </cell>
          <cell r="X6">
            <v>0.4</v>
          </cell>
          <cell r="Y6">
            <v>0.33571428571428574</v>
          </cell>
          <cell r="Z6">
            <v>0.51724137931034486</v>
          </cell>
          <cell r="AA6">
            <v>39386</v>
          </cell>
          <cell r="AB6" t="str">
            <v>select one</v>
          </cell>
          <cell r="AC6" t="str">
            <v>x</v>
          </cell>
          <cell r="AG6">
            <v>5</v>
          </cell>
          <cell r="AH6" t="str">
            <v>Noreen Ladha</v>
          </cell>
          <cell r="AI6" t="str">
            <v>GTA</v>
          </cell>
          <cell r="AJ6" t="str">
            <v>active</v>
          </cell>
          <cell r="AK6" t="str">
            <v>active</v>
          </cell>
          <cell r="AM6" t="str">
            <v>Nooreen Ladha</v>
          </cell>
        </row>
        <row r="7">
          <cell r="A7">
            <v>6</v>
          </cell>
          <cell r="B7" t="str">
            <v>21-Station Dialysis Satellite Project</v>
          </cell>
          <cell r="C7" t="str">
            <v>St. Michael's Hospital</v>
          </cell>
          <cell r="D7" t="str">
            <v>Hospital</v>
          </cell>
          <cell r="E7">
            <v>6</v>
          </cell>
          <cell r="F7" t="str">
            <v>Rob Fox, Chief Planning Officer</v>
          </cell>
          <cell r="G7" t="str">
            <v>416-864-5053</v>
          </cell>
          <cell r="H7" t="str">
            <v>foxr@smh.toronto.on.ca</v>
          </cell>
          <cell r="I7">
            <v>0</v>
          </cell>
          <cell r="J7">
            <v>0</v>
          </cell>
          <cell r="K7">
            <v>0</v>
          </cell>
          <cell r="L7" t="str">
            <v>Revised Oct 14, 2011</v>
          </cell>
          <cell r="M7" t="str">
            <v>renovation</v>
          </cell>
          <cell r="N7" t="str">
            <v>provincial program</v>
          </cell>
          <cell r="O7" t="str">
            <v>acute</v>
          </cell>
          <cell r="P7" t="str">
            <v xml:space="preserve">Capital Request Form/program brief   </v>
          </cell>
          <cell r="Q7" t="str">
            <v>12,000 sq ft</v>
          </cell>
          <cell r="R7">
            <v>39292</v>
          </cell>
          <cell r="S7" t="str">
            <v>Not avail</v>
          </cell>
          <cell r="T7">
            <v>0</v>
          </cell>
          <cell r="U7">
            <v>0</v>
          </cell>
          <cell r="V7" t="str">
            <v>5.7M</v>
          </cell>
          <cell r="W7">
            <v>0</v>
          </cell>
          <cell r="X7">
            <v>0.20930232558139536</v>
          </cell>
          <cell r="Y7">
            <v>0.15697674418604651</v>
          </cell>
          <cell r="Z7">
            <v>0</v>
          </cell>
          <cell r="AA7" t="str">
            <v>March 25 2010</v>
          </cell>
          <cell r="AB7" t="str">
            <v>select one</v>
          </cell>
          <cell r="AC7" t="str">
            <v>x</v>
          </cell>
          <cell r="AG7" t="e">
            <v>#N/A</v>
          </cell>
          <cell r="AH7" t="str">
            <v>Mila Peters</v>
          </cell>
          <cell r="AI7" t="str">
            <v>GTA</v>
          </cell>
          <cell r="AJ7" t="str">
            <v>removed from list</v>
          </cell>
          <cell r="AK7" t="str">
            <v>active</v>
          </cell>
          <cell r="AL7" t="str">
            <v>Project on Hold?</v>
          </cell>
          <cell r="AM7" t="str">
            <v>Mila Peters</v>
          </cell>
        </row>
        <row r="8">
          <cell r="A8">
            <v>7</v>
          </cell>
          <cell r="B8" t="str">
            <v xml:space="preserve"> 6-Station Dialysis Expansion </v>
          </cell>
          <cell r="C8" t="str">
            <v>Toronto East General Hospital</v>
          </cell>
          <cell r="D8" t="str">
            <v>Hospital</v>
          </cell>
          <cell r="E8">
            <v>7</v>
          </cell>
          <cell r="F8" t="str">
            <v>Rob Devitt, President &amp; CEO</v>
          </cell>
          <cell r="G8" t="str">
            <v>(416) 469-6559</v>
          </cell>
          <cell r="H8" t="str">
            <v>rdevi@tegh.on.ca</v>
          </cell>
          <cell r="I8">
            <v>0</v>
          </cell>
          <cell r="J8">
            <v>0</v>
          </cell>
          <cell r="K8">
            <v>0</v>
          </cell>
          <cell r="L8">
            <v>0</v>
          </cell>
          <cell r="M8" t="str">
            <v>renovation</v>
          </cell>
          <cell r="N8" t="str">
            <v>provincial program</v>
          </cell>
          <cell r="O8" t="str">
            <v>acute</v>
          </cell>
          <cell r="P8" t="str">
            <v xml:space="preserve">Capital Request Form/program brief   </v>
          </cell>
          <cell r="Q8" t="str">
            <v>not known</v>
          </cell>
          <cell r="R8">
            <v>0</v>
          </cell>
          <cell r="S8">
            <v>0</v>
          </cell>
          <cell r="T8">
            <v>0</v>
          </cell>
          <cell r="U8">
            <v>0</v>
          </cell>
          <cell r="V8">
            <v>1</v>
          </cell>
          <cell r="W8">
            <v>0</v>
          </cell>
          <cell r="X8">
            <v>0.26511627906976742</v>
          </cell>
          <cell r="Y8">
            <v>0.19883720930232557</v>
          </cell>
          <cell r="Z8">
            <v>0.2413793103448276</v>
          </cell>
          <cell r="AA8">
            <v>38800</v>
          </cell>
          <cell r="AB8" t="str">
            <v>select one</v>
          </cell>
          <cell r="AC8" t="str">
            <v>x</v>
          </cell>
          <cell r="AG8" t="e">
            <v>#N/A</v>
          </cell>
          <cell r="AH8" t="str">
            <v>John Marshall</v>
          </cell>
          <cell r="AI8" t="str">
            <v>GTA</v>
          </cell>
          <cell r="AJ8" t="str">
            <v>removed from list</v>
          </cell>
          <cell r="AK8" t="str">
            <v>removed from list</v>
          </cell>
          <cell r="AL8" t="str">
            <v>Hospital, LHIN and ORN decision</v>
          </cell>
          <cell r="AM8" t="str">
            <v>John Marshall</v>
          </cell>
        </row>
        <row r="9">
          <cell r="A9">
            <v>8</v>
          </cell>
          <cell r="B9" t="str">
            <v>Satellite Dialysis Unit at the Centenary site</v>
          </cell>
          <cell r="C9" t="str">
            <v>Rouge Valley Health System</v>
          </cell>
          <cell r="D9" t="str">
            <v>Hospital</v>
          </cell>
          <cell r="E9" t="e">
            <v>#N/A</v>
          </cell>
          <cell r="F9" t="str">
            <v>Rick Gowrie</v>
          </cell>
          <cell r="G9" t="str">
            <v xml:space="preserve">(905) 683-2320 ext. 5182
</v>
          </cell>
          <cell r="H9" t="str">
            <v>RGowrie@rougevalley.ca</v>
          </cell>
          <cell r="I9">
            <v>0</v>
          </cell>
          <cell r="J9">
            <v>0</v>
          </cell>
          <cell r="K9">
            <v>0</v>
          </cell>
          <cell r="L9">
            <v>37499</v>
          </cell>
          <cell r="M9" t="str">
            <v>renovation</v>
          </cell>
          <cell r="N9" t="str">
            <v>provincial program</v>
          </cell>
          <cell r="O9" t="str">
            <v>acute</v>
          </cell>
          <cell r="P9" t="str">
            <v xml:space="preserve">Early Planning (No proposal)   </v>
          </cell>
          <cell r="Q9">
            <v>6000</v>
          </cell>
          <cell r="R9">
            <v>0</v>
          </cell>
          <cell r="S9">
            <v>0</v>
          </cell>
          <cell r="T9">
            <v>0</v>
          </cell>
          <cell r="U9">
            <v>0</v>
          </cell>
          <cell r="V9">
            <v>2.2000000000000002</v>
          </cell>
          <cell r="W9">
            <v>0</v>
          </cell>
          <cell r="X9">
            <v>0.26511627906976742</v>
          </cell>
          <cell r="Y9">
            <v>0.19883720930232557</v>
          </cell>
          <cell r="Z9">
            <v>0.72413793103448276</v>
          </cell>
          <cell r="AA9">
            <v>38806</v>
          </cell>
          <cell r="AB9" t="str">
            <v>select one</v>
          </cell>
          <cell r="AC9" t="str">
            <v>.</v>
          </cell>
          <cell r="AG9" t="e">
            <v>#N/A</v>
          </cell>
          <cell r="AH9" t="str">
            <v>Sophie Georgas</v>
          </cell>
          <cell r="AI9" t="str">
            <v>GTA</v>
          </cell>
          <cell r="AJ9" t="str">
            <v>removed from list</v>
          </cell>
          <cell r="AK9" t="str">
            <v>removed from list</v>
          </cell>
          <cell r="AM9" t="str">
            <v>Sophie Georgas</v>
          </cell>
        </row>
        <row r="10">
          <cell r="A10">
            <v>9</v>
          </cell>
          <cell r="B10" t="str">
            <v>Dialysis 17 Station In-Centre Expansion</v>
          </cell>
          <cell r="C10" t="str">
            <v>Humber River Regional Hospital (HRRH)</v>
          </cell>
          <cell r="D10" t="str">
            <v>Hospital</v>
          </cell>
          <cell r="E10" t="e">
            <v>#N/A</v>
          </cell>
          <cell r="F10" t="str">
            <v>Barb Collins</v>
          </cell>
          <cell r="G10" t="str">
            <v>416-243-4644</v>
          </cell>
          <cell r="H10" t="str">
            <v>bcollins@hrrh.on.ca</v>
          </cell>
          <cell r="I10">
            <v>0</v>
          </cell>
          <cell r="J10">
            <v>0</v>
          </cell>
          <cell r="K10">
            <v>0</v>
          </cell>
          <cell r="L10">
            <v>38672</v>
          </cell>
          <cell r="M10" t="str">
            <v>renovation</v>
          </cell>
          <cell r="N10" t="str">
            <v>provincial program</v>
          </cell>
          <cell r="O10" t="str">
            <v>acute</v>
          </cell>
          <cell r="P10" t="str">
            <v xml:space="preserve">Capital Request Form/program brief   </v>
          </cell>
          <cell r="Q10" t="str">
            <v>10,795dgsf</v>
          </cell>
          <cell r="R10">
            <v>38868</v>
          </cell>
          <cell r="S10">
            <v>39021</v>
          </cell>
          <cell r="T10">
            <v>0</v>
          </cell>
          <cell r="U10">
            <v>0</v>
          </cell>
          <cell r="V10">
            <v>5.76</v>
          </cell>
          <cell r="W10">
            <v>0.21428571428571427</v>
          </cell>
          <cell r="X10">
            <v>0.28837209302325584</v>
          </cell>
          <cell r="Y10">
            <v>0.26985049833887043</v>
          </cell>
          <cell r="Z10">
            <v>0.10344827586206896</v>
          </cell>
          <cell r="AA10">
            <v>38798</v>
          </cell>
          <cell r="AB10" t="str">
            <v>select one</v>
          </cell>
          <cell r="AG10" t="e">
            <v>#N/A</v>
          </cell>
          <cell r="AH10" t="str">
            <v>Michelle Reid</v>
          </cell>
          <cell r="AI10" t="str">
            <v>GTA</v>
          </cell>
          <cell r="AJ10" t="str">
            <v>removed from list</v>
          </cell>
          <cell r="AK10" t="str">
            <v>removed from list</v>
          </cell>
          <cell r="AM10" t="str">
            <v xml:space="preserve">Michelle Reid </v>
          </cell>
        </row>
        <row r="11">
          <cell r="A11">
            <v>10</v>
          </cell>
          <cell r="B11" t="str">
            <v>Stand alone Percutaneous Coronary Intervention (PCI) Project</v>
          </cell>
          <cell r="C11" t="str">
            <v>Toronto East General Hospital</v>
          </cell>
          <cell r="D11" t="str">
            <v>Hospital</v>
          </cell>
          <cell r="E11" t="e">
            <v>#N/A</v>
          </cell>
          <cell r="F11" t="str">
            <v>Rob Devitt, President &amp; CEO</v>
          </cell>
          <cell r="G11" t="str">
            <v>(416) 469-6559</v>
          </cell>
          <cell r="H11" t="str">
            <v>rdevi@tegh.on.ca</v>
          </cell>
          <cell r="I11">
            <v>0</v>
          </cell>
          <cell r="J11">
            <v>0</v>
          </cell>
          <cell r="K11">
            <v>0</v>
          </cell>
          <cell r="L11" t="str">
            <v>2008-15-04</v>
          </cell>
          <cell r="M11" t="str">
            <v>renovation</v>
          </cell>
          <cell r="N11" t="str">
            <v>provincial program</v>
          </cell>
          <cell r="O11" t="str">
            <v>acute</v>
          </cell>
          <cell r="P11" t="str">
            <v xml:space="preserve">Capital Request Form/program brief   </v>
          </cell>
          <cell r="Q11" t="str">
            <v>not known</v>
          </cell>
          <cell r="R11">
            <v>0</v>
          </cell>
          <cell r="S11">
            <v>0</v>
          </cell>
          <cell r="T11">
            <v>0</v>
          </cell>
          <cell r="U11">
            <v>0</v>
          </cell>
          <cell r="V11">
            <v>6.9</v>
          </cell>
          <cell r="W11">
            <v>0</v>
          </cell>
          <cell r="X11">
            <v>0.22325581395348837</v>
          </cell>
          <cell r="Y11">
            <v>0.16744186046511628</v>
          </cell>
          <cell r="Z11">
            <v>0.27586206896551724</v>
          </cell>
          <cell r="AA11">
            <v>38799</v>
          </cell>
          <cell r="AB11" t="str">
            <v>select one</v>
          </cell>
          <cell r="AC11" t="str">
            <v>x</v>
          </cell>
          <cell r="AG11" t="e">
            <v>#N/A</v>
          </cell>
          <cell r="AH11" t="str">
            <v>John Marshall</v>
          </cell>
          <cell r="AI11" t="str">
            <v>GTA</v>
          </cell>
          <cell r="AJ11" t="str">
            <v>removed from list</v>
          </cell>
          <cell r="AK11" t="str">
            <v>active</v>
          </cell>
          <cell r="AL11" t="str">
            <v>Scope part of a major project now approved by Cabinet but timing may be too far out</v>
          </cell>
          <cell r="AM11" t="str">
            <v>John Marshall</v>
          </cell>
        </row>
        <row r="12">
          <cell r="A12">
            <v>11</v>
          </cell>
          <cell r="B12" t="str">
            <v>Cancer Treatment Machine and Treatment Simulator</v>
          </cell>
          <cell r="C12" t="str">
            <v>Grand River Hospital Corporation</v>
          </cell>
          <cell r="D12" t="str">
            <v>Hospital</v>
          </cell>
          <cell r="E12" t="e">
            <v>#N/A</v>
          </cell>
          <cell r="F12" t="str">
            <v>Jenny Rajabelly</v>
          </cell>
          <cell r="G12" t="str">
            <v>(519) 749-4300 ext 3565</v>
          </cell>
          <cell r="H12" t="str">
            <v>jenny.rajabelly@grhosp.on.ca</v>
          </cell>
          <cell r="I12">
            <v>0</v>
          </cell>
          <cell r="J12">
            <v>0</v>
          </cell>
          <cell r="K12">
            <v>0</v>
          </cell>
          <cell r="L12">
            <v>0</v>
          </cell>
          <cell r="M12" t="str">
            <v>renovation</v>
          </cell>
          <cell r="N12" t="str">
            <v>provincial program</v>
          </cell>
          <cell r="O12" t="str">
            <v>select one</v>
          </cell>
          <cell r="P12" t="str">
            <v xml:space="preserve">Capital Request Form/program brief   </v>
          </cell>
          <cell r="Q12">
            <v>0</v>
          </cell>
          <cell r="R12">
            <v>38138</v>
          </cell>
          <cell r="S12">
            <v>38260</v>
          </cell>
          <cell r="T12">
            <v>0.23</v>
          </cell>
          <cell r="U12">
            <v>6.7850000000000001</v>
          </cell>
          <cell r="V12">
            <v>7.0149999999999997</v>
          </cell>
          <cell r="W12">
            <v>0</v>
          </cell>
          <cell r="X12">
            <v>0.14883720930232558</v>
          </cell>
          <cell r="Y12">
            <v>0.11162790697674418</v>
          </cell>
          <cell r="Z12">
            <v>0.13793103448275862</v>
          </cell>
          <cell r="AA12">
            <v>38798</v>
          </cell>
          <cell r="AB12" t="str">
            <v>select one</v>
          </cell>
          <cell r="AC12" t="str">
            <v>x</v>
          </cell>
          <cell r="AG12">
            <v>11</v>
          </cell>
          <cell r="AH12" t="str">
            <v>Kevin Grossi</v>
          </cell>
          <cell r="AI12" t="str">
            <v>S&amp;W</v>
          </cell>
          <cell r="AJ12" t="str">
            <v>active</v>
          </cell>
          <cell r="AK12" t="str">
            <v>active</v>
          </cell>
          <cell r="AM12" t="str">
            <v>Kevin Grossi</v>
          </cell>
        </row>
        <row r="13">
          <cell r="A13">
            <v>12</v>
          </cell>
          <cell r="B13" t="str">
            <v>Cancer Treatment Machine and Treatment Simulator (6th Linear Accelerator) at the R.S. McLaughlin Durham Regional Cancer Centre (DRCC)</v>
          </cell>
          <cell r="C13" t="str">
            <v>Lakeridge Health Corporation</v>
          </cell>
          <cell r="D13" t="str">
            <v>Hospital</v>
          </cell>
          <cell r="E13" t="e">
            <v>#N/A</v>
          </cell>
          <cell r="F13" t="str">
            <v>Jeff Brown</v>
          </cell>
          <cell r="G13" t="str">
            <v>905-576-8711 ext. 4425</v>
          </cell>
          <cell r="H13" t="str">
            <v>jebrown@lakeridgehealth.on.ca</v>
          </cell>
          <cell r="I13" t="str">
            <v>Sheila McKenna</v>
          </cell>
          <cell r="J13" t="str">
            <v>905-433-4421</v>
          </cell>
          <cell r="K13" t="str">
            <v>seano@lakeridgehealth.on.ca</v>
          </cell>
          <cell r="L13">
            <v>38168</v>
          </cell>
          <cell r="M13" t="str">
            <v>renovation</v>
          </cell>
          <cell r="N13" t="str">
            <v>provincial program</v>
          </cell>
          <cell r="O13" t="str">
            <v>select one</v>
          </cell>
          <cell r="P13" t="str">
            <v xml:space="preserve">Capital Request Form/program brief   </v>
          </cell>
          <cell r="Q13">
            <v>0</v>
          </cell>
          <cell r="R13" t="str">
            <v>Dec 1 2009</v>
          </cell>
          <cell r="S13" t="str">
            <v>Dec 1 2010</v>
          </cell>
          <cell r="T13">
            <v>0.2</v>
          </cell>
          <cell r="U13">
            <v>7.4</v>
          </cell>
          <cell r="V13">
            <v>7.6</v>
          </cell>
          <cell r="W13">
            <v>0</v>
          </cell>
          <cell r="X13">
            <v>0.17209302325581396</v>
          </cell>
          <cell r="Y13">
            <v>0.12906976744186047</v>
          </cell>
          <cell r="Z13">
            <v>0.13793103448275862</v>
          </cell>
          <cell r="AA13" t="str">
            <v>Apr. 2010</v>
          </cell>
          <cell r="AB13" t="str">
            <v>select one</v>
          </cell>
          <cell r="AC13" t="str">
            <v>x</v>
          </cell>
          <cell r="AG13">
            <v>12</v>
          </cell>
          <cell r="AH13" t="str">
            <v>Roberta Lau</v>
          </cell>
          <cell r="AI13" t="str">
            <v>GTA</v>
          </cell>
          <cell r="AJ13" t="str">
            <v>active</v>
          </cell>
          <cell r="AK13" t="str">
            <v>active</v>
          </cell>
          <cell r="AM13" t="str">
            <v>Derek Bodden</v>
          </cell>
        </row>
        <row r="14">
          <cell r="A14">
            <v>13</v>
          </cell>
          <cell r="B14" t="str">
            <v>Renovation and Relocation of In-Centre Dialysis Program</v>
          </cell>
          <cell r="C14" t="str">
            <v>Sunnybrook Health Science Centre</v>
          </cell>
          <cell r="D14" t="str">
            <v>Hospital</v>
          </cell>
          <cell r="E14" t="e">
            <v>#N/A</v>
          </cell>
          <cell r="F14" t="str">
            <v>Sam Marafioti</v>
          </cell>
          <cell r="G14" t="str">
            <v>(416) 480-4127</v>
          </cell>
          <cell r="H14" t="str">
            <v>sam.marafioti@sunnybrook.ca</v>
          </cell>
          <cell r="I14">
            <v>0</v>
          </cell>
          <cell r="J14">
            <v>0</v>
          </cell>
          <cell r="K14">
            <v>0</v>
          </cell>
          <cell r="L14">
            <v>0</v>
          </cell>
          <cell r="M14" t="str">
            <v>renovation</v>
          </cell>
          <cell r="N14" t="str">
            <v>provincial program</v>
          </cell>
          <cell r="O14" t="str">
            <v>acute</v>
          </cell>
          <cell r="P14" t="str">
            <v>other</v>
          </cell>
          <cell r="Q14">
            <v>25000</v>
          </cell>
          <cell r="R14" t="str">
            <v>NA</v>
          </cell>
          <cell r="S14" t="str">
            <v>NA</v>
          </cell>
          <cell r="T14">
            <v>0</v>
          </cell>
          <cell r="U14">
            <v>0</v>
          </cell>
          <cell r="V14">
            <v>12</v>
          </cell>
          <cell r="W14">
            <v>0.14285714285714285</v>
          </cell>
          <cell r="X14">
            <v>0.54418604651162794</v>
          </cell>
          <cell r="Y14">
            <v>0.44385382059800665</v>
          </cell>
          <cell r="Z14">
            <v>0.48275862068965519</v>
          </cell>
          <cell r="AA14">
            <v>38805</v>
          </cell>
          <cell r="AB14" t="str">
            <v>select one</v>
          </cell>
          <cell r="AC14" t="str">
            <v>x</v>
          </cell>
          <cell r="AG14" t="e">
            <v>#N/A</v>
          </cell>
          <cell r="AI14" t="str">
            <v>GTA</v>
          </cell>
          <cell r="AJ14" t="str">
            <v>removed from list</v>
          </cell>
          <cell r="AK14" t="str">
            <v>removed from list</v>
          </cell>
          <cell r="AL14" t="str">
            <v>removed- part of a major approved project</v>
          </cell>
          <cell r="AM14" t="str">
            <v>Mary Mahoney</v>
          </cell>
        </row>
        <row r="15">
          <cell r="A15">
            <v>15</v>
          </cell>
          <cell r="B15" t="str">
            <v>Medical Education Campus Redevelopment Project.</v>
          </cell>
          <cell r="C15" t="str">
            <v>Guelph General Hospital</v>
          </cell>
          <cell r="D15" t="str">
            <v>Hospital</v>
          </cell>
          <cell r="E15" t="e">
            <v>#N/A</v>
          </cell>
          <cell r="F15" t="str">
            <v>Richard Ernst</v>
          </cell>
          <cell r="G15" t="str">
            <v>5198376440 E.6414</v>
          </cell>
          <cell r="H15">
            <v>0</v>
          </cell>
          <cell r="I15" t="str">
            <v>Rod Carroll</v>
          </cell>
          <cell r="J15" t="str">
            <v>5198376440 E. 2229</v>
          </cell>
          <cell r="K15">
            <v>0</v>
          </cell>
          <cell r="L15">
            <v>38275</v>
          </cell>
          <cell r="M15" t="str">
            <v>renovation</v>
          </cell>
          <cell r="N15" t="str">
            <v>other</v>
          </cell>
          <cell r="O15" t="str">
            <v>acute</v>
          </cell>
          <cell r="P15" t="str">
            <v xml:space="preserve">Capital Request Form/program brief   </v>
          </cell>
          <cell r="Q15">
            <v>6510</v>
          </cell>
          <cell r="R15">
            <v>0</v>
          </cell>
          <cell r="S15">
            <v>0</v>
          </cell>
          <cell r="T15">
            <v>0.5</v>
          </cell>
          <cell r="U15">
            <v>1.2</v>
          </cell>
          <cell r="V15">
            <v>1.7</v>
          </cell>
          <cell r="W15">
            <v>0</v>
          </cell>
          <cell r="X15">
            <v>4.1860465116279069E-2</v>
          </cell>
          <cell r="Y15">
            <v>3.1395348837209305E-2</v>
          </cell>
          <cell r="Z15">
            <v>0.13793103448275862</v>
          </cell>
          <cell r="AA15">
            <v>38798</v>
          </cell>
          <cell r="AB15" t="str">
            <v>select one</v>
          </cell>
          <cell r="AC15" t="str">
            <v>Sergey Ruzaev</v>
          </cell>
          <cell r="AD15">
            <v>0</v>
          </cell>
          <cell r="AE15">
            <v>0</v>
          </cell>
          <cell r="AF15">
            <v>0</v>
          </cell>
          <cell r="AG15" t="e">
            <v>#N/A</v>
          </cell>
          <cell r="AH15">
            <v>0</v>
          </cell>
          <cell r="AI15" t="str">
            <v>S&amp;W</v>
          </cell>
          <cell r="AJ15" t="str">
            <v>removed from list</v>
          </cell>
          <cell r="AK15" t="str">
            <v>removed from list</v>
          </cell>
          <cell r="AM15" t="str">
            <v>Sergey Ruzaev</v>
          </cell>
        </row>
        <row r="16">
          <cell r="A16">
            <v>16</v>
          </cell>
          <cell r="B16" t="str">
            <v xml:space="preserve">Medical Education Campus Redevelopment Project </v>
          </cell>
          <cell r="C16" t="str">
            <v xml:space="preserve">St. Mary’s General (Kitchener) </v>
          </cell>
          <cell r="D16" t="str">
            <v>Hospital</v>
          </cell>
          <cell r="E16" t="e">
            <v>#N/A</v>
          </cell>
          <cell r="F16" t="str">
            <v>LeeAnne Kidd</v>
          </cell>
          <cell r="G16" t="str">
            <v>519-749-6947</v>
          </cell>
          <cell r="H16">
            <v>0</v>
          </cell>
          <cell r="I16">
            <v>0</v>
          </cell>
          <cell r="J16">
            <v>0</v>
          </cell>
          <cell r="K16">
            <v>0</v>
          </cell>
          <cell r="L16">
            <v>38325</v>
          </cell>
          <cell r="M16" t="str">
            <v>additions</v>
          </cell>
          <cell r="N16" t="str">
            <v>other</v>
          </cell>
          <cell r="O16" t="str">
            <v>select one</v>
          </cell>
          <cell r="P16" t="str">
            <v xml:space="preserve">Capital Request Form/program brief   </v>
          </cell>
          <cell r="Q16">
            <v>2130</v>
          </cell>
          <cell r="R16">
            <v>0</v>
          </cell>
          <cell r="S16">
            <v>0</v>
          </cell>
          <cell r="T16">
            <v>0.16</v>
          </cell>
          <cell r="U16">
            <v>1.47</v>
          </cell>
          <cell r="V16">
            <v>1.63</v>
          </cell>
          <cell r="W16">
            <v>0</v>
          </cell>
          <cell r="X16">
            <v>8.8372093023255813E-2</v>
          </cell>
          <cell r="Y16">
            <v>6.6279069767441856E-2</v>
          </cell>
          <cell r="Z16">
            <v>0.13793103448275862</v>
          </cell>
          <cell r="AA16">
            <v>39392</v>
          </cell>
          <cell r="AB16" t="str">
            <v>select one</v>
          </cell>
          <cell r="AC16" t="str">
            <v>x</v>
          </cell>
          <cell r="AG16">
            <v>16</v>
          </cell>
          <cell r="AH16" t="str">
            <v>Kevin Grossi</v>
          </cell>
          <cell r="AI16" t="str">
            <v>S&amp;W</v>
          </cell>
          <cell r="AJ16" t="str">
            <v>active</v>
          </cell>
          <cell r="AK16" t="str">
            <v>active</v>
          </cell>
          <cell r="AM16" t="str">
            <v>Sergey Ruzaev</v>
          </cell>
        </row>
        <row r="17">
          <cell r="A17">
            <v>17</v>
          </cell>
          <cell r="B17" t="str">
            <v>Medical Education Campus Redevelopment Project</v>
          </cell>
          <cell r="C17" t="str">
            <v>North Wellington Health Care Corporation</v>
          </cell>
          <cell r="D17" t="str">
            <v>Hospital</v>
          </cell>
          <cell r="E17">
            <v>17</v>
          </cell>
          <cell r="F17" t="str">
            <v>Jerome Quenville</v>
          </cell>
          <cell r="G17" t="str">
            <v>(519) 323-2955</v>
          </cell>
          <cell r="H17">
            <v>0</v>
          </cell>
          <cell r="I17">
            <v>0</v>
          </cell>
          <cell r="J17">
            <v>0</v>
          </cell>
          <cell r="K17">
            <v>0</v>
          </cell>
          <cell r="L17">
            <v>38245</v>
          </cell>
          <cell r="M17" t="str">
            <v>renovation</v>
          </cell>
          <cell r="N17" t="str">
            <v>other</v>
          </cell>
          <cell r="O17" t="str">
            <v>select one</v>
          </cell>
          <cell r="P17" t="str">
            <v xml:space="preserve">Capital Request Form/program brief   </v>
          </cell>
          <cell r="Q17">
            <v>1510</v>
          </cell>
          <cell r="R17">
            <v>38352</v>
          </cell>
          <cell r="S17">
            <v>38532</v>
          </cell>
          <cell r="T17">
            <v>7.0000000000000007E-2</v>
          </cell>
          <cell r="U17">
            <v>0.6</v>
          </cell>
          <cell r="V17">
            <v>0.7</v>
          </cell>
          <cell r="W17">
            <v>0</v>
          </cell>
          <cell r="X17">
            <v>4.1860465116279069E-2</v>
          </cell>
          <cell r="Y17">
            <v>3.1395348837209305E-2</v>
          </cell>
          <cell r="Z17">
            <v>0.13793103448275862</v>
          </cell>
          <cell r="AA17">
            <v>38798</v>
          </cell>
          <cell r="AB17" t="str">
            <v>select one</v>
          </cell>
          <cell r="AC17" t="str">
            <v>x</v>
          </cell>
          <cell r="AG17" t="e">
            <v>#N/A</v>
          </cell>
          <cell r="AH17" t="str">
            <v>Kevin Grossi</v>
          </cell>
          <cell r="AI17" t="str">
            <v>S&amp;W</v>
          </cell>
          <cell r="AJ17" t="str">
            <v>approved</v>
          </cell>
          <cell r="AK17" t="str">
            <v>active</v>
          </cell>
          <cell r="AM17" t="str">
            <v>Kevin Grossi</v>
          </cell>
        </row>
        <row r="18">
          <cell r="A18">
            <v>18</v>
          </cell>
          <cell r="B18" t="str">
            <v>Medical Education Campus Redevelopment Project</v>
          </cell>
          <cell r="C18" t="str">
            <v xml:space="preserve">Groves Memorial Hospital </v>
          </cell>
          <cell r="D18" t="str">
            <v>Hospital</v>
          </cell>
          <cell r="E18">
            <v>18</v>
          </cell>
          <cell r="F18" t="str">
            <v>Jerome Quenville</v>
          </cell>
          <cell r="G18" t="str">
            <v>(519) 323-2955</v>
          </cell>
          <cell r="H18">
            <v>0</v>
          </cell>
          <cell r="I18">
            <v>0</v>
          </cell>
          <cell r="J18">
            <v>0</v>
          </cell>
          <cell r="K18">
            <v>0</v>
          </cell>
          <cell r="L18">
            <v>38245</v>
          </cell>
          <cell r="M18" t="str">
            <v>renovation</v>
          </cell>
          <cell r="N18" t="str">
            <v>other</v>
          </cell>
          <cell r="O18" t="str">
            <v>select one</v>
          </cell>
          <cell r="P18" t="str">
            <v xml:space="preserve">Capital Request Form/program brief   </v>
          </cell>
          <cell r="Q18">
            <v>4270</v>
          </cell>
          <cell r="R18">
            <v>38352</v>
          </cell>
          <cell r="S18">
            <v>38441</v>
          </cell>
          <cell r="T18">
            <v>0.1</v>
          </cell>
          <cell r="U18">
            <v>0.7</v>
          </cell>
          <cell r="V18">
            <v>0.8</v>
          </cell>
          <cell r="W18">
            <v>0</v>
          </cell>
          <cell r="X18">
            <v>4.1860465116279069E-2</v>
          </cell>
          <cell r="Y18">
            <v>3.1395348837209305E-2</v>
          </cell>
          <cell r="Z18">
            <v>0.13793103448275862</v>
          </cell>
          <cell r="AA18">
            <v>38798</v>
          </cell>
          <cell r="AB18" t="str">
            <v>select one</v>
          </cell>
          <cell r="AC18" t="str">
            <v>x</v>
          </cell>
          <cell r="AG18" t="e">
            <v>#N/A</v>
          </cell>
          <cell r="AH18" t="str">
            <v>Kevin Grossi</v>
          </cell>
          <cell r="AI18" t="str">
            <v>S&amp;W</v>
          </cell>
          <cell r="AJ18" t="str">
            <v>Approved</v>
          </cell>
          <cell r="AK18" t="str">
            <v>active</v>
          </cell>
          <cell r="AM18" t="str">
            <v>Kevin Grossi</v>
          </cell>
        </row>
        <row r="19">
          <cell r="A19">
            <v>19</v>
          </cell>
          <cell r="B19" t="str">
            <v>Medical Education Campus Redevelopment Project (2 Phases)</v>
          </cell>
          <cell r="C19" t="str">
            <v>Niagara Health System</v>
          </cell>
          <cell r="D19" t="str">
            <v>Hospital</v>
          </cell>
          <cell r="E19" t="e">
            <v>#N/A</v>
          </cell>
          <cell r="F19" t="str">
            <v>Gloria Kain</v>
          </cell>
          <cell r="G19" t="str">
            <v>905-378-4647 #43118</v>
          </cell>
          <cell r="H19" t="str">
            <v>gkain@niagarahealth.on.ca</v>
          </cell>
          <cell r="I19">
            <v>0</v>
          </cell>
          <cell r="J19">
            <v>0</v>
          </cell>
          <cell r="K19">
            <v>0</v>
          </cell>
          <cell r="L19">
            <v>38289</v>
          </cell>
          <cell r="M19" t="str">
            <v>renovation</v>
          </cell>
          <cell r="N19" t="str">
            <v>other</v>
          </cell>
          <cell r="O19" t="str">
            <v>acute</v>
          </cell>
          <cell r="P19" t="str">
            <v xml:space="preserve">Capital Request Form/program brief   </v>
          </cell>
          <cell r="Q19">
            <v>14830</v>
          </cell>
          <cell r="R19">
            <v>0</v>
          </cell>
          <cell r="S19">
            <v>0</v>
          </cell>
          <cell r="T19">
            <v>0.24</v>
          </cell>
          <cell r="U19">
            <v>0.88</v>
          </cell>
          <cell r="V19">
            <v>1.1299999999999999</v>
          </cell>
          <cell r="W19">
            <v>0</v>
          </cell>
          <cell r="X19">
            <v>4.1860465116279069E-2</v>
          </cell>
          <cell r="Y19">
            <v>3.1395348837209305E-2</v>
          </cell>
          <cell r="Z19">
            <v>0.10344827586206896</v>
          </cell>
          <cell r="AA19">
            <v>39392</v>
          </cell>
          <cell r="AB19" t="str">
            <v>select one</v>
          </cell>
          <cell r="AC19" t="str">
            <v>x</v>
          </cell>
          <cell r="AG19">
            <v>19</v>
          </cell>
          <cell r="AH19" t="str">
            <v>Monica Finnerty</v>
          </cell>
          <cell r="AI19" t="str">
            <v>S&amp;W</v>
          </cell>
          <cell r="AJ19" t="str">
            <v>active</v>
          </cell>
          <cell r="AK19" t="str">
            <v>active</v>
          </cell>
          <cell r="AM19" t="str">
            <v>Sergey Ruzaev</v>
          </cell>
        </row>
        <row r="20">
          <cell r="A20">
            <v>20</v>
          </cell>
          <cell r="B20" t="str">
            <v>Medical Education Campus Redevelopment Project</v>
          </cell>
          <cell r="C20" t="str">
            <v>Cambridge Memorial Hospital</v>
          </cell>
          <cell r="D20" t="str">
            <v>Hospital</v>
          </cell>
          <cell r="E20" t="e">
            <v>#N/A</v>
          </cell>
          <cell r="F20" t="str">
            <v>Angelo Presta</v>
          </cell>
          <cell r="G20" t="str">
            <v>519-621-2333x2308</v>
          </cell>
          <cell r="H20" t="str">
            <v>aprestacmh.org</v>
          </cell>
          <cell r="I20">
            <v>0</v>
          </cell>
          <cell r="J20">
            <v>0</v>
          </cell>
          <cell r="K20">
            <v>0</v>
          </cell>
          <cell r="L20">
            <v>38046</v>
          </cell>
          <cell r="M20" t="str">
            <v>renovation</v>
          </cell>
          <cell r="N20" t="str">
            <v>other</v>
          </cell>
          <cell r="O20" t="str">
            <v>acute</v>
          </cell>
          <cell r="P20" t="str">
            <v xml:space="preserve">Capital Request Form/program brief   </v>
          </cell>
          <cell r="Q20">
            <v>9150</v>
          </cell>
          <cell r="R20">
            <v>0</v>
          </cell>
          <cell r="S20">
            <v>0</v>
          </cell>
          <cell r="T20">
            <v>0.52499300000000004</v>
          </cell>
          <cell r="U20">
            <v>4.7249299999999996</v>
          </cell>
          <cell r="V20">
            <v>5.2499229999999999</v>
          </cell>
          <cell r="W20">
            <v>0</v>
          </cell>
          <cell r="X20">
            <v>8.8372093023255813E-2</v>
          </cell>
          <cell r="Y20">
            <v>6.6279069767441856E-2</v>
          </cell>
          <cell r="Z20">
            <v>0.13793103448275862</v>
          </cell>
          <cell r="AA20" t="str">
            <v>March 25/2010</v>
          </cell>
          <cell r="AB20" t="str">
            <v>select one</v>
          </cell>
          <cell r="AC20" t="str">
            <v>Jordana Berger</v>
          </cell>
          <cell r="AD20">
            <v>0</v>
          </cell>
          <cell r="AE20">
            <v>0</v>
          </cell>
          <cell r="AF20">
            <v>0</v>
          </cell>
          <cell r="AG20" t="e">
            <v>#N/A</v>
          </cell>
          <cell r="AH20">
            <v>0</v>
          </cell>
          <cell r="AI20" t="str">
            <v>S&amp;W</v>
          </cell>
          <cell r="AJ20" t="str">
            <v>removed from list</v>
          </cell>
          <cell r="AK20" t="str">
            <v>removed from list</v>
          </cell>
          <cell r="AM20" t="str">
            <v>Jordana Berger</v>
          </cell>
        </row>
        <row r="21">
          <cell r="A21">
            <v>21</v>
          </cell>
          <cell r="B21" t="str">
            <v>Medical Education Campus Redevelopment Project</v>
          </cell>
          <cell r="C21" t="str">
            <v>Grand River Hospital</v>
          </cell>
          <cell r="D21" t="str">
            <v>Hospital</v>
          </cell>
          <cell r="E21" t="e">
            <v>#N/A</v>
          </cell>
          <cell r="F21" t="str">
            <v>Jenny Rajabelly</v>
          </cell>
          <cell r="G21" t="str">
            <v>(519) 749-4300 ext 3565</v>
          </cell>
          <cell r="H21" t="str">
            <v>jenny.rajabelly@grhosp.on.ca</v>
          </cell>
          <cell r="I21">
            <v>0</v>
          </cell>
          <cell r="J21">
            <v>0</v>
          </cell>
          <cell r="K21">
            <v>0</v>
          </cell>
          <cell r="L21">
            <v>38657</v>
          </cell>
          <cell r="M21" t="str">
            <v>renovation</v>
          </cell>
          <cell r="N21" t="str">
            <v>other</v>
          </cell>
          <cell r="O21" t="str">
            <v>select one</v>
          </cell>
          <cell r="P21" t="str">
            <v xml:space="preserve">Early Planning (No proposal)   </v>
          </cell>
          <cell r="Q21">
            <v>26805</v>
          </cell>
          <cell r="R21">
            <v>0</v>
          </cell>
          <cell r="S21">
            <v>0</v>
          </cell>
          <cell r="T21">
            <v>0.66790900000000009</v>
          </cell>
          <cell r="U21">
            <v>6.0111810000000006</v>
          </cell>
          <cell r="V21">
            <v>6.6790900000000013</v>
          </cell>
          <cell r="W21">
            <v>0</v>
          </cell>
          <cell r="X21">
            <v>8.8372093023255813E-2</v>
          </cell>
          <cell r="Y21">
            <v>6.6279069767441856E-2</v>
          </cell>
          <cell r="Z21">
            <v>0.13793103448275862</v>
          </cell>
          <cell r="AA21">
            <v>38797</v>
          </cell>
          <cell r="AB21" t="str">
            <v>select one</v>
          </cell>
          <cell r="AC21" t="str">
            <v>x</v>
          </cell>
          <cell r="AG21">
            <v>21</v>
          </cell>
          <cell r="AH21" t="str">
            <v>Kevin Grossi</v>
          </cell>
          <cell r="AI21" t="str">
            <v>S&amp;W</v>
          </cell>
          <cell r="AJ21" t="str">
            <v>active</v>
          </cell>
          <cell r="AK21" t="str">
            <v>active</v>
          </cell>
          <cell r="AM21" t="str">
            <v>Kevin Grossi</v>
          </cell>
        </row>
        <row r="22">
          <cell r="A22">
            <v>22</v>
          </cell>
          <cell r="B22" t="str">
            <v>Medical Education Campus</v>
          </cell>
          <cell r="C22" t="str">
            <v>Credit Valley Hospital</v>
          </cell>
          <cell r="D22" t="str">
            <v>Hospital</v>
          </cell>
          <cell r="E22" t="e">
            <v>#N/A</v>
          </cell>
          <cell r="F22" t="str">
            <v>Ron Noble</v>
          </cell>
          <cell r="G22" t="str">
            <v>905 813 2433</v>
          </cell>
          <cell r="H22" t="str">
            <v>Rnoble@cvh.on.ca</v>
          </cell>
          <cell r="I22" t="str">
            <v>Paula Maloney</v>
          </cell>
          <cell r="J22">
            <v>0</v>
          </cell>
          <cell r="K22" t="str">
            <v>Pmaloney@cvh.on.ca</v>
          </cell>
          <cell r="L22">
            <v>38148</v>
          </cell>
          <cell r="M22" t="str">
            <v>renovation</v>
          </cell>
          <cell r="N22" t="str">
            <v>other</v>
          </cell>
          <cell r="O22" t="str">
            <v>select one</v>
          </cell>
          <cell r="P22" t="str">
            <v>other</v>
          </cell>
          <cell r="Q22" t="str">
            <v>TBD</v>
          </cell>
          <cell r="R22">
            <v>38595</v>
          </cell>
          <cell r="S22">
            <v>39263</v>
          </cell>
          <cell r="T22">
            <v>0</v>
          </cell>
          <cell r="U22">
            <v>0</v>
          </cell>
          <cell r="V22">
            <v>9.6999999999999993</v>
          </cell>
          <cell r="W22">
            <v>0</v>
          </cell>
          <cell r="X22">
            <v>4.1860465116279069E-2</v>
          </cell>
          <cell r="Y22">
            <v>3.1395348837209305E-2</v>
          </cell>
          <cell r="Z22">
            <v>0</v>
          </cell>
          <cell r="AA22">
            <v>38800</v>
          </cell>
          <cell r="AB22" t="str">
            <v>select one</v>
          </cell>
          <cell r="AC22" t="str">
            <v>x</v>
          </cell>
          <cell r="AG22" t="e">
            <v>#N/A</v>
          </cell>
          <cell r="AH22" t="str">
            <v>Nicole Williams</v>
          </cell>
          <cell r="AI22" t="str">
            <v>GTA</v>
          </cell>
          <cell r="AJ22" t="str">
            <v>removed from list</v>
          </cell>
          <cell r="AK22" t="str">
            <v>active</v>
          </cell>
          <cell r="AL22" t="str">
            <v>Approved</v>
          </cell>
          <cell r="AM22" t="str">
            <v>Nicole Williams</v>
          </cell>
        </row>
        <row r="23">
          <cell r="A23">
            <v>23</v>
          </cell>
          <cell r="B23" t="str">
            <v>Medical Education Campus</v>
          </cell>
          <cell r="C23" t="str">
            <v>Trillium Health Centre</v>
          </cell>
          <cell r="D23" t="str">
            <v>Hospital</v>
          </cell>
          <cell r="E23" t="e">
            <v>#N/A</v>
          </cell>
          <cell r="F23" t="str">
            <v>May Chang</v>
          </cell>
          <cell r="G23" t="str">
            <v>(905) 848-7481</v>
          </cell>
          <cell r="H23" t="str">
            <v>mchang@thc.on.ca</v>
          </cell>
          <cell r="I23" t="str">
            <v>Hillary Rodrigues</v>
          </cell>
          <cell r="J23">
            <v>0</v>
          </cell>
          <cell r="K23" t="str">
            <v>hrodrigues@thc.on.ca</v>
          </cell>
          <cell r="L23">
            <v>38138</v>
          </cell>
          <cell r="M23" t="str">
            <v>renovation</v>
          </cell>
          <cell r="N23" t="str">
            <v>other</v>
          </cell>
          <cell r="O23" t="str">
            <v>select one</v>
          </cell>
          <cell r="P23" t="str">
            <v>select one</v>
          </cell>
          <cell r="Q23" t="str">
            <v>TBD</v>
          </cell>
          <cell r="R23">
            <v>38960</v>
          </cell>
          <cell r="S23">
            <v>39263</v>
          </cell>
          <cell r="T23">
            <v>0</v>
          </cell>
          <cell r="U23">
            <v>0</v>
          </cell>
          <cell r="V23">
            <v>7.5</v>
          </cell>
          <cell r="W23">
            <v>0</v>
          </cell>
          <cell r="X23">
            <v>0.26511627906976742</v>
          </cell>
          <cell r="Y23">
            <v>0.19883720930232557</v>
          </cell>
          <cell r="Z23">
            <v>0.20689655172413793</v>
          </cell>
          <cell r="AA23" t="str">
            <v>2010-07-06 - revised</v>
          </cell>
          <cell r="AB23" t="str">
            <v>select one</v>
          </cell>
          <cell r="AC23" t="str">
            <v>x</v>
          </cell>
          <cell r="AG23" t="e">
            <v>#N/A</v>
          </cell>
          <cell r="AH23">
            <v>0</v>
          </cell>
          <cell r="AI23" t="str">
            <v>GTA</v>
          </cell>
          <cell r="AJ23" t="str">
            <v>removed from list</v>
          </cell>
          <cell r="AK23" t="str">
            <v>active</v>
          </cell>
          <cell r="AL23" t="str">
            <v>Approved</v>
          </cell>
          <cell r="AM23" t="str">
            <v>Nicole Williams</v>
          </cell>
        </row>
        <row r="24">
          <cell r="A24">
            <v>24</v>
          </cell>
          <cell r="B24" t="str">
            <v>Renovation of Existing Emergency Department - Phase 2 and 3</v>
          </cell>
          <cell r="C24" t="str">
            <v>Georgian Bay General Hospital (Midland site)</v>
          </cell>
          <cell r="D24" t="str">
            <v>Hospital</v>
          </cell>
          <cell r="E24" t="e">
            <v>#N/A</v>
          </cell>
          <cell r="F24" t="str">
            <v>Paul Heinrich</v>
          </cell>
          <cell r="G24" t="str">
            <v>705-526-1300 x5010</v>
          </cell>
          <cell r="H24" t="str">
            <v>HeinrichP@gbgh.on.ca</v>
          </cell>
          <cell r="I24" t="str">
            <v>Cathy van Leipsig</v>
          </cell>
          <cell r="J24" t="str">
            <v>705-526-1300 x5014</v>
          </cell>
          <cell r="K24" t="str">
            <v>vanLeipsigC@gbgh.on.ca</v>
          </cell>
          <cell r="L24">
            <v>0</v>
          </cell>
          <cell r="M24" t="str">
            <v>renovation</v>
          </cell>
          <cell r="N24" t="str">
            <v>other</v>
          </cell>
          <cell r="O24" t="str">
            <v>acute</v>
          </cell>
          <cell r="P24" t="str">
            <v xml:space="preserve">Early Planning (No proposal)   </v>
          </cell>
          <cell r="Q24" t="str">
            <v>unknown</v>
          </cell>
          <cell r="R24" t="str">
            <v>2012/13</v>
          </cell>
          <cell r="S24" t="str">
            <v>2014/2015</v>
          </cell>
          <cell r="T24">
            <v>0.84925000000000006</v>
          </cell>
          <cell r="U24">
            <v>7.6432500000000001</v>
          </cell>
          <cell r="V24">
            <v>8.4924999999999997</v>
          </cell>
          <cell r="W24">
            <v>7.1428571428571425E-2</v>
          </cell>
          <cell r="X24">
            <v>0.27906976744186046</v>
          </cell>
          <cell r="Y24">
            <v>0.22715946843853818</v>
          </cell>
          <cell r="Z24">
            <v>0</v>
          </cell>
          <cell r="AA24">
            <v>38800</v>
          </cell>
          <cell r="AB24" t="str">
            <v>select one</v>
          </cell>
          <cell r="AC24" t="str">
            <v>x</v>
          </cell>
          <cell r="AG24">
            <v>24</v>
          </cell>
          <cell r="AH24" t="str">
            <v>Mateen Khan</v>
          </cell>
          <cell r="AI24" t="str">
            <v>N&amp;E</v>
          </cell>
          <cell r="AJ24" t="str">
            <v>active</v>
          </cell>
          <cell r="AK24" t="str">
            <v>active</v>
          </cell>
          <cell r="AM24">
            <v>0</v>
          </cell>
        </row>
        <row r="25">
          <cell r="A25">
            <v>25</v>
          </cell>
          <cell r="B25" t="str">
            <v>Rehabilitation Department Expansion</v>
          </cell>
          <cell r="C25" t="str">
            <v>Georgian Bay General Hospital (Penetanguishene site)</v>
          </cell>
          <cell r="D25" t="str">
            <v>Hospital</v>
          </cell>
          <cell r="E25" t="e">
            <v>#N/A</v>
          </cell>
          <cell r="F25" t="str">
            <v>Paul Heinrich</v>
          </cell>
          <cell r="G25" t="str">
            <v>705-526-1300 ext. 5010</v>
          </cell>
          <cell r="H25" t="str">
            <v>heinrichp@gbgh.on.ca</v>
          </cell>
          <cell r="I25" t="str">
            <v>Cathy van Leipsig</v>
          </cell>
          <cell r="J25" t="str">
            <v>705-526-1300 ext. 5014</v>
          </cell>
          <cell r="K25" t="str">
            <v>vanleipsigc@gbgh.on.ca</v>
          </cell>
          <cell r="L25">
            <v>0</v>
          </cell>
          <cell r="M25" t="str">
            <v>renovation</v>
          </cell>
          <cell r="N25" t="str">
            <v>other</v>
          </cell>
          <cell r="O25" t="str">
            <v>rehab</v>
          </cell>
          <cell r="P25" t="str">
            <v xml:space="preserve">Early Planning (No proposal)   </v>
          </cell>
          <cell r="Q25" t="str">
            <v>unknown</v>
          </cell>
          <cell r="R25" t="str">
            <v>2011/2012</v>
          </cell>
          <cell r="S25" t="str">
            <v>2012/2013</v>
          </cell>
          <cell r="T25">
            <v>0.2</v>
          </cell>
          <cell r="U25">
            <v>2.75</v>
          </cell>
          <cell r="V25">
            <v>3</v>
          </cell>
          <cell r="W25">
            <v>0</v>
          </cell>
          <cell r="X25">
            <v>0.21860465116279071</v>
          </cell>
          <cell r="Y25">
            <v>0.16395348837209303</v>
          </cell>
          <cell r="Z25">
            <v>0</v>
          </cell>
          <cell r="AA25">
            <v>38800</v>
          </cell>
          <cell r="AB25" t="str">
            <v>select one</v>
          </cell>
          <cell r="AC25" t="str">
            <v>x</v>
          </cell>
          <cell r="AG25" t="e">
            <v>#N/A</v>
          </cell>
          <cell r="AH25" t="str">
            <v>Mateen Khan</v>
          </cell>
          <cell r="AI25" t="str">
            <v>N&amp;E</v>
          </cell>
          <cell r="AJ25" t="str">
            <v>removed from list</v>
          </cell>
          <cell r="AK25" t="str">
            <v>active</v>
          </cell>
          <cell r="AL25" t="str">
            <v>Merged with major</v>
          </cell>
          <cell r="AM25">
            <v>0</v>
          </cell>
        </row>
        <row r="26">
          <cell r="A26">
            <v>26</v>
          </cell>
          <cell r="B26" t="str">
            <v xml:space="preserve">Headwaters Health Care Centre - Redevelopment Phase 1 </v>
          </cell>
          <cell r="C26" t="str">
            <v>Headwaters Health Care Centre</v>
          </cell>
          <cell r="D26" t="str">
            <v>Hospital</v>
          </cell>
          <cell r="E26" t="e">
            <v>#N/A</v>
          </cell>
          <cell r="F26" t="str">
            <v>Cholly Boland</v>
          </cell>
          <cell r="G26" t="str">
            <v>519-941-2302 ext. 2200</v>
          </cell>
          <cell r="H26" t="str">
            <v xml:space="preserve">cboland@headwatershealth.ca
</v>
          </cell>
          <cell r="I26">
            <v>0</v>
          </cell>
          <cell r="J26">
            <v>0</v>
          </cell>
          <cell r="K26">
            <v>0</v>
          </cell>
          <cell r="L26">
            <v>38046</v>
          </cell>
          <cell r="M26" t="str">
            <v>renovation</v>
          </cell>
          <cell r="N26" t="str">
            <v>infrastructure</v>
          </cell>
          <cell r="O26" t="str">
            <v>acute</v>
          </cell>
          <cell r="P26" t="str">
            <v xml:space="preserve">Early Planning (No proposal)   </v>
          </cell>
          <cell r="Q26">
            <v>14820</v>
          </cell>
          <cell r="R26" t="str">
            <v>fall 2011</v>
          </cell>
          <cell r="S26" t="str">
            <v>tbd</v>
          </cell>
          <cell r="T26">
            <v>0</v>
          </cell>
          <cell r="U26">
            <v>0</v>
          </cell>
          <cell r="V26">
            <v>8.8000000000000007</v>
          </cell>
          <cell r="W26">
            <v>0</v>
          </cell>
          <cell r="X26">
            <v>0.2</v>
          </cell>
          <cell r="Y26">
            <v>0.15</v>
          </cell>
          <cell r="Z26">
            <v>0.10344827586206896</v>
          </cell>
          <cell r="AA26">
            <v>38927</v>
          </cell>
          <cell r="AB26" t="str">
            <v>select one</v>
          </cell>
          <cell r="AC26" t="str">
            <v>x</v>
          </cell>
          <cell r="AG26" t="e">
            <v>#N/A</v>
          </cell>
          <cell r="AH26" t="str">
            <v>Sophie Georgas</v>
          </cell>
          <cell r="AI26" t="str">
            <v>GTA</v>
          </cell>
          <cell r="AJ26" t="str">
            <v>removed from list</v>
          </cell>
          <cell r="AK26" t="str">
            <v>removed from list</v>
          </cell>
          <cell r="AL26" t="str">
            <v>Moved to large project list - OU-12</v>
          </cell>
          <cell r="AM26" t="str">
            <v>Jane Colonna</v>
          </cell>
        </row>
        <row r="27">
          <cell r="A27">
            <v>27</v>
          </cell>
          <cell r="B27" t="str">
            <v xml:space="preserve">Phase 2 of consolidated haematology /oncology project </v>
          </cell>
          <cell r="C27" t="str">
            <v>Hospital for Sick Children</v>
          </cell>
          <cell r="D27" t="str">
            <v>Hospital</v>
          </cell>
          <cell r="E27" t="str">
            <v>check</v>
          </cell>
          <cell r="F27" t="str">
            <v>Peter Sawras</v>
          </cell>
          <cell r="G27" t="str">
            <v>(416) 813-2141</v>
          </cell>
          <cell r="H27" t="str">
            <v>peter.sawras@sickkids.ca</v>
          </cell>
          <cell r="I27" t="str">
            <v>Angela Holtham</v>
          </cell>
          <cell r="J27" t="str">
            <v>(416) 813-2209</v>
          </cell>
          <cell r="K27" t="str">
            <v>angela.holtham@sickkids.ca</v>
          </cell>
          <cell r="L27">
            <v>38925</v>
          </cell>
          <cell r="M27" t="str">
            <v>renovation</v>
          </cell>
          <cell r="N27" t="str">
            <v>other</v>
          </cell>
          <cell r="O27" t="str">
            <v>acute</v>
          </cell>
          <cell r="P27" t="str">
            <v xml:space="preserve">Capital Request Form/program brief   </v>
          </cell>
          <cell r="Q27" t="str">
            <v>TBD</v>
          </cell>
          <cell r="R27" t="str">
            <v>2010/11</v>
          </cell>
          <cell r="S27" t="str">
            <v>2011/12</v>
          </cell>
          <cell r="T27">
            <v>0.1</v>
          </cell>
          <cell r="U27">
            <v>0.72</v>
          </cell>
          <cell r="V27">
            <v>0.8</v>
          </cell>
          <cell r="W27">
            <v>0.14285714285714285</v>
          </cell>
          <cell r="X27">
            <v>9.3023255813953487E-2</v>
          </cell>
          <cell r="Y27">
            <v>0.10548172757475083</v>
          </cell>
          <cell r="Z27">
            <v>0</v>
          </cell>
          <cell r="AA27">
            <v>38925</v>
          </cell>
          <cell r="AB27" t="str">
            <v>NOT APPROVED</v>
          </cell>
          <cell r="AC27" t="str">
            <v>x</v>
          </cell>
          <cell r="AG27" t="e">
            <v>#N/A</v>
          </cell>
          <cell r="AI27" t="str">
            <v>GTA</v>
          </cell>
          <cell r="AJ27" t="str">
            <v>removed from list</v>
          </cell>
          <cell r="AK27" t="str">
            <v>active</v>
          </cell>
          <cell r="AM27">
            <v>0</v>
          </cell>
        </row>
        <row r="28">
          <cell r="A28">
            <v>28</v>
          </cell>
          <cell r="B28" t="str">
            <v>Day Care Surgery/Post Anaesthetic Care Unit Project</v>
          </cell>
          <cell r="C28" t="str">
            <v>Children’s Hospital of Eastern Ontario</v>
          </cell>
          <cell r="D28" t="str">
            <v>Hospital</v>
          </cell>
          <cell r="E28" t="e">
            <v>#N/A</v>
          </cell>
          <cell r="F28" t="str">
            <v xml:space="preserve">Gérald Bisson, Senior Vice-President &amp; CFO </v>
          </cell>
          <cell r="G28" t="str">
            <v xml:space="preserve">613-737-7600 x2204 </v>
          </cell>
          <cell r="H28" t="str">
            <v>gbisson@cheo.on.ca</v>
          </cell>
          <cell r="I28">
            <v>0</v>
          </cell>
          <cell r="J28" t="str">
            <v>613-737-7600 x2753</v>
          </cell>
          <cell r="K28" t="str">
            <v>jgustafson@cheo.on.ca</v>
          </cell>
          <cell r="L28" t="str">
            <v>2008 (draft )- Pre-cap subm Dec 22, 2010</v>
          </cell>
          <cell r="M28" t="str">
            <v>renovation</v>
          </cell>
          <cell r="N28" t="str">
            <v>other</v>
          </cell>
          <cell r="O28" t="str">
            <v>acute</v>
          </cell>
          <cell r="P28" t="str">
            <v xml:space="preserve">Capital Request Form/program brief   </v>
          </cell>
          <cell r="Q28" t="str">
            <v>unknown</v>
          </cell>
          <cell r="R28" t="str">
            <v>2010</v>
          </cell>
          <cell r="S28" t="str">
            <v>2012</v>
          </cell>
          <cell r="T28">
            <v>1</v>
          </cell>
          <cell r="U28">
            <v>9</v>
          </cell>
          <cell r="V28">
            <v>10</v>
          </cell>
          <cell r="W28">
            <v>0.14285714285714285</v>
          </cell>
          <cell r="X28">
            <v>0.28837209302325584</v>
          </cell>
          <cell r="Y28">
            <v>0.25199335548172758</v>
          </cell>
          <cell r="Z28">
            <v>0</v>
          </cell>
          <cell r="AA28">
            <v>39192</v>
          </cell>
          <cell r="AB28" t="str">
            <v>APPROVED</v>
          </cell>
          <cell r="AC28" t="str">
            <v>x</v>
          </cell>
          <cell r="AG28">
            <v>28</v>
          </cell>
          <cell r="AH28" t="str">
            <v>Maysea Chan</v>
          </cell>
          <cell r="AI28" t="str">
            <v>N&amp;E</v>
          </cell>
          <cell r="AJ28" t="str">
            <v>active</v>
          </cell>
          <cell r="AK28" t="str">
            <v>active</v>
          </cell>
          <cell r="AM28" t="str">
            <v>Maysea Chan</v>
          </cell>
        </row>
        <row r="29">
          <cell r="A29">
            <v>29</v>
          </cell>
          <cell r="B29" t="str">
            <v>Laboratory Expansion Project</v>
          </cell>
          <cell r="C29" t="str">
            <v>Children’s Hospital of Eastern Ontario</v>
          </cell>
          <cell r="D29" t="str">
            <v>Hospital</v>
          </cell>
          <cell r="E29" t="e">
            <v>#N/A</v>
          </cell>
          <cell r="F29" t="str">
            <v xml:space="preserve">Gérald Bisson, Senior Vice-President &amp; CFO </v>
          </cell>
          <cell r="G29" t="str">
            <v xml:space="preserve">613-737-7600 x2204 </v>
          </cell>
          <cell r="H29" t="str">
            <v>gbisson@cheo.on.ca</v>
          </cell>
          <cell r="I29">
            <v>0</v>
          </cell>
          <cell r="J29" t="str">
            <v xml:space="preserve">613-737-7600 x2753 </v>
          </cell>
          <cell r="K29" t="str">
            <v>jgustafson@cheo.on.ca</v>
          </cell>
          <cell r="L29" t="str">
            <v>2008 (draft)</v>
          </cell>
          <cell r="M29" t="str">
            <v>renovation</v>
          </cell>
          <cell r="N29" t="str">
            <v>select one</v>
          </cell>
          <cell r="O29" t="str">
            <v>acute</v>
          </cell>
          <cell r="P29" t="str">
            <v xml:space="preserve">Early Planning (No proposal)   </v>
          </cell>
          <cell r="Q29" t="str">
            <v>unknown</v>
          </cell>
          <cell r="R29" t="str">
            <v>2012</v>
          </cell>
          <cell r="S29" t="str">
            <v>2014</v>
          </cell>
          <cell r="T29">
            <v>0.7</v>
          </cell>
          <cell r="U29">
            <v>6.3</v>
          </cell>
          <cell r="V29">
            <v>7.875</v>
          </cell>
          <cell r="W29">
            <v>0.14285714285714285</v>
          </cell>
          <cell r="X29">
            <v>0.20465116279069767</v>
          </cell>
          <cell r="Y29">
            <v>0.18920265780730894</v>
          </cell>
          <cell r="Z29">
            <v>0.27586206896551724</v>
          </cell>
          <cell r="AA29">
            <v>38799</v>
          </cell>
          <cell r="AB29" t="str">
            <v>NOT APPROVED</v>
          </cell>
          <cell r="AC29" t="str">
            <v>Maysea Chan</v>
          </cell>
          <cell r="AD29">
            <v>0</v>
          </cell>
          <cell r="AE29">
            <v>0</v>
          </cell>
          <cell r="AF29">
            <v>0</v>
          </cell>
          <cell r="AG29">
            <v>29</v>
          </cell>
          <cell r="AH29">
            <v>0</v>
          </cell>
          <cell r="AI29" t="str">
            <v>N&amp;E</v>
          </cell>
          <cell r="AJ29" t="str">
            <v>active</v>
          </cell>
          <cell r="AK29" t="str">
            <v>active</v>
          </cell>
          <cell r="AM29" t="str">
            <v>Maysea Chan</v>
          </cell>
        </row>
        <row r="30">
          <cell r="A30">
            <v>30</v>
          </cell>
          <cell r="B30" t="str">
            <v>NICU Renovations</v>
          </cell>
          <cell r="C30" t="str">
            <v>Kingston General Hospital</v>
          </cell>
          <cell r="D30" t="str">
            <v>Hospital</v>
          </cell>
          <cell r="E30" t="e">
            <v>#N/A</v>
          </cell>
          <cell r="F30" t="str">
            <v xml:space="preserve">Leslee Thompson </v>
          </cell>
          <cell r="G30" t="str">
            <v>613-549-6666 ext 1366</v>
          </cell>
          <cell r="H30" t="str">
            <v>thompsonl@kgh.kari.net</v>
          </cell>
          <cell r="I30" t="str">
            <v xml:space="preserve">Ted Darby </v>
          </cell>
          <cell r="J30" t="str">
            <v>613-549-6666 ext 3636</v>
          </cell>
          <cell r="K30" t="str">
            <v>darbye@kgh.kari.net</v>
          </cell>
          <cell r="L30">
            <v>2003</v>
          </cell>
          <cell r="M30" t="str">
            <v>renovation</v>
          </cell>
          <cell r="N30" t="str">
            <v>other</v>
          </cell>
          <cell r="O30" t="str">
            <v>acute</v>
          </cell>
          <cell r="P30" t="str">
            <v xml:space="preserve">Capital Request Form/program brief   </v>
          </cell>
          <cell r="Q30">
            <v>0</v>
          </cell>
          <cell r="R30" t="str">
            <v>2010/11</v>
          </cell>
          <cell r="S30" t="str">
            <v>2011/12</v>
          </cell>
          <cell r="T30">
            <v>0</v>
          </cell>
          <cell r="U30">
            <v>0</v>
          </cell>
          <cell r="V30">
            <v>7</v>
          </cell>
          <cell r="W30">
            <v>0.14285714285714285</v>
          </cell>
          <cell r="X30">
            <v>0.20930232558139536</v>
          </cell>
          <cell r="Y30">
            <v>0.19269102990033221</v>
          </cell>
          <cell r="Z30">
            <v>0</v>
          </cell>
          <cell r="AA30">
            <v>38801</v>
          </cell>
          <cell r="AB30" t="str">
            <v>NOT APPROVED</v>
          </cell>
          <cell r="AC30" t="str">
            <v>x</v>
          </cell>
          <cell r="AG30" t="e">
            <v>#N/A</v>
          </cell>
          <cell r="AH30" t="str">
            <v>Maysea Chan</v>
          </cell>
          <cell r="AI30" t="str">
            <v>N&amp;E</v>
          </cell>
          <cell r="AJ30" t="str">
            <v>removed from list</v>
          </cell>
          <cell r="AK30" t="str">
            <v>removed from list</v>
          </cell>
          <cell r="AM30">
            <v>0</v>
          </cell>
        </row>
        <row r="31">
          <cell r="A31">
            <v>31</v>
          </cell>
          <cell r="B31" t="str">
            <v>Labour Delivery Suite (LDR) Redevelopment</v>
          </cell>
          <cell r="C31" t="str">
            <v>Kingston General Hospital</v>
          </cell>
          <cell r="D31" t="str">
            <v>Hospital</v>
          </cell>
          <cell r="E31" t="e">
            <v>#N/A</v>
          </cell>
          <cell r="F31" t="str">
            <v>Leslee Thompson</v>
          </cell>
          <cell r="G31" t="str">
            <v>613-549-6666 ext1366</v>
          </cell>
          <cell r="H31" t="str">
            <v>thompsonl@kgh.kari.net</v>
          </cell>
          <cell r="I31" t="str">
            <v>Ted Darby</v>
          </cell>
          <cell r="J31" t="str">
            <v>613-549-6666 ext 3636</v>
          </cell>
          <cell r="K31" t="str">
            <v>darbye@kgh.kari.net</v>
          </cell>
          <cell r="L31">
            <v>2006</v>
          </cell>
          <cell r="M31" t="str">
            <v>renovation</v>
          </cell>
          <cell r="N31" t="str">
            <v>other</v>
          </cell>
          <cell r="O31" t="str">
            <v>acute</v>
          </cell>
          <cell r="P31" t="str">
            <v xml:space="preserve">Capital Request Form/program brief   </v>
          </cell>
          <cell r="Q31">
            <v>0</v>
          </cell>
          <cell r="R31" t="str">
            <v>2011/12</v>
          </cell>
          <cell r="S31" t="str">
            <v>2012/13</v>
          </cell>
          <cell r="T31">
            <v>0</v>
          </cell>
          <cell r="U31">
            <v>0</v>
          </cell>
          <cell r="V31">
            <v>10</v>
          </cell>
          <cell r="W31">
            <v>0</v>
          </cell>
          <cell r="X31">
            <v>0.35348837209302325</v>
          </cell>
          <cell r="Y31">
            <v>0.26511627906976742</v>
          </cell>
          <cell r="Z31">
            <v>0</v>
          </cell>
          <cell r="AA31">
            <v>0</v>
          </cell>
          <cell r="AB31" t="str">
            <v>NOT APPROVED</v>
          </cell>
          <cell r="AC31" t="str">
            <v>x</v>
          </cell>
          <cell r="AG31" t="e">
            <v>#N/A</v>
          </cell>
          <cell r="AH31" t="str">
            <v>Carolyn Beatty</v>
          </cell>
          <cell r="AI31" t="str">
            <v>N&amp;E</v>
          </cell>
          <cell r="AJ31" t="str">
            <v>removed from list</v>
          </cell>
          <cell r="AK31" t="str">
            <v>removed from list</v>
          </cell>
          <cell r="AM31">
            <v>0</v>
          </cell>
        </row>
        <row r="32">
          <cell r="A32">
            <v>32</v>
          </cell>
          <cell r="B32" t="str">
            <v>Emergency, Critical Care, Same Day Surgery/Endoscopy and Mammography Renovations at the Bowmanville Site</v>
          </cell>
          <cell r="C32" t="str">
            <v>Lakeridge Health Corporation</v>
          </cell>
          <cell r="D32" t="str">
            <v>Hospital</v>
          </cell>
          <cell r="E32">
            <v>32</v>
          </cell>
          <cell r="F32" t="str">
            <v>Jeff Brown</v>
          </cell>
          <cell r="G32" t="str">
            <v>905-576-8711 ext. 4425</v>
          </cell>
          <cell r="H32" t="str">
            <v>jebrown@lakeridgehealth.on.ca</v>
          </cell>
          <cell r="I32" t="str">
            <v>Sheila McKenna</v>
          </cell>
          <cell r="J32" t="str">
            <v>905-433-4421</v>
          </cell>
          <cell r="K32" t="str">
            <v>seano@lakeridgehealth.on.ca</v>
          </cell>
          <cell r="L32">
            <v>37164</v>
          </cell>
          <cell r="M32" t="str">
            <v>renovation</v>
          </cell>
          <cell r="N32" t="str">
            <v>other</v>
          </cell>
          <cell r="O32" t="str">
            <v>Emerg</v>
          </cell>
          <cell r="P32" t="str">
            <v>other</v>
          </cell>
          <cell r="Q32">
            <v>22119</v>
          </cell>
          <cell r="R32">
            <v>37346</v>
          </cell>
          <cell r="S32">
            <v>0</v>
          </cell>
          <cell r="T32">
            <v>5</v>
          </cell>
          <cell r="U32">
            <v>8.6</v>
          </cell>
          <cell r="V32">
            <v>13.6</v>
          </cell>
          <cell r="W32">
            <v>0.21428571428571427</v>
          </cell>
          <cell r="X32">
            <v>0.37209302325581395</v>
          </cell>
          <cell r="Y32">
            <v>0.33264119601328901</v>
          </cell>
          <cell r="Z32">
            <v>0.37931034482758619</v>
          </cell>
          <cell r="AA32" t="str">
            <v>Jan. 2008</v>
          </cell>
          <cell r="AB32" t="str">
            <v>select one</v>
          </cell>
          <cell r="AC32" t="str">
            <v>x</v>
          </cell>
          <cell r="AG32" t="e">
            <v>#N/A</v>
          </cell>
          <cell r="AH32" t="str">
            <v>Roberta Lau</v>
          </cell>
          <cell r="AI32" t="str">
            <v>GTA</v>
          </cell>
          <cell r="AJ32" t="str">
            <v>removed from list</v>
          </cell>
          <cell r="AK32" t="str">
            <v>active</v>
          </cell>
          <cell r="AL32" t="str">
            <v>Part of project on major unapproved list OU-15</v>
          </cell>
          <cell r="AM32" t="str">
            <v>Roberta Lau</v>
          </cell>
        </row>
        <row r="33">
          <cell r="A33">
            <v>33</v>
          </cell>
          <cell r="B33" t="str">
            <v>Redevelopment for 6 new ELDCAP beds (transferred from Algoma Manor)</v>
          </cell>
          <cell r="C33" t="str">
            <v>Lady Dunn Health Centre (Wawa)</v>
          </cell>
          <cell r="D33" t="str">
            <v>Hospital</v>
          </cell>
          <cell r="E33" t="e">
            <v>#N/A</v>
          </cell>
          <cell r="F33" t="str">
            <v>Sally Garland, CEO</v>
          </cell>
          <cell r="G33" t="str">
            <v>807-856-2335</v>
          </cell>
          <cell r="H33" t="str">
            <v>sgarland@ldhc.com</v>
          </cell>
          <cell r="I33" t="str">
            <v>n/a</v>
          </cell>
          <cell r="J33">
            <v>0</v>
          </cell>
          <cell r="K33">
            <v>0</v>
          </cell>
          <cell r="L33">
            <v>38679</v>
          </cell>
          <cell r="M33" t="str">
            <v>additions</v>
          </cell>
          <cell r="N33" t="str">
            <v>other</v>
          </cell>
          <cell r="O33" t="str">
            <v>select one</v>
          </cell>
          <cell r="P33" t="str">
            <v xml:space="preserve">Capital Request Form/program brief   </v>
          </cell>
          <cell r="Q33" t="str">
            <v>8622 s.f.</v>
          </cell>
          <cell r="R33">
            <v>38868</v>
          </cell>
          <cell r="S33">
            <v>39081</v>
          </cell>
          <cell r="T33">
            <v>0.41</v>
          </cell>
          <cell r="U33">
            <v>3.69</v>
          </cell>
          <cell r="V33">
            <v>4.1070000000000002</v>
          </cell>
          <cell r="W33">
            <v>0</v>
          </cell>
          <cell r="X33">
            <v>0.13488372093023257</v>
          </cell>
          <cell r="Y33">
            <v>0.10116279069767442</v>
          </cell>
          <cell r="Z33">
            <v>0</v>
          </cell>
          <cell r="AA33">
            <v>38800</v>
          </cell>
          <cell r="AB33" t="str">
            <v>APPROVED</v>
          </cell>
          <cell r="AC33" t="str">
            <v>x</v>
          </cell>
          <cell r="AG33">
            <v>33</v>
          </cell>
          <cell r="AH33" t="str">
            <v>Maureen Judge</v>
          </cell>
          <cell r="AI33" t="str">
            <v>N&amp;E</v>
          </cell>
          <cell r="AJ33" t="str">
            <v>active</v>
          </cell>
          <cell r="AK33" t="str">
            <v>active</v>
          </cell>
          <cell r="AM33" t="str">
            <v>Maureen Judge</v>
          </cell>
        </row>
        <row r="34">
          <cell r="A34">
            <v>34</v>
          </cell>
          <cell r="B34" t="str">
            <v xml:space="preserve">Redevelopment of Inpatient area </v>
          </cell>
          <cell r="C34" t="str">
            <v>Atikokan General Hospital</v>
          </cell>
          <cell r="D34" t="str">
            <v>Hospital</v>
          </cell>
          <cell r="E34" t="e">
            <v>#N/A</v>
          </cell>
          <cell r="F34" t="str">
            <v>Mr. Robert Wilson, CEO</v>
          </cell>
          <cell r="G34" t="str">
            <v>807-597-4215 X 284</v>
          </cell>
          <cell r="H34" t="str">
            <v>wilsonr@aghospital.on.ca</v>
          </cell>
          <cell r="I34">
            <v>0</v>
          </cell>
          <cell r="J34">
            <v>0</v>
          </cell>
          <cell r="K34">
            <v>0</v>
          </cell>
          <cell r="L34">
            <v>0</v>
          </cell>
          <cell r="M34" t="str">
            <v>renovation</v>
          </cell>
          <cell r="N34" t="str">
            <v>other</v>
          </cell>
          <cell r="O34" t="str">
            <v>acute</v>
          </cell>
          <cell r="P34" t="str">
            <v xml:space="preserve">Early Planning (No proposal)   </v>
          </cell>
          <cell r="Q34">
            <v>18200</v>
          </cell>
          <cell r="R34">
            <v>39081</v>
          </cell>
          <cell r="S34">
            <v>39537</v>
          </cell>
          <cell r="T34">
            <v>1</v>
          </cell>
          <cell r="U34">
            <v>9</v>
          </cell>
          <cell r="V34">
            <v>10</v>
          </cell>
          <cell r="W34">
            <v>0.21428571428571427</v>
          </cell>
          <cell r="X34">
            <v>0.30697674418604654</v>
          </cell>
          <cell r="Y34">
            <v>0.28380398671096346</v>
          </cell>
          <cell r="Z34">
            <v>0</v>
          </cell>
          <cell r="AA34">
            <v>38800</v>
          </cell>
          <cell r="AB34" t="str">
            <v>APPROVED</v>
          </cell>
          <cell r="AC34" t="str">
            <v>x</v>
          </cell>
          <cell r="AG34" t="e">
            <v>#N/A</v>
          </cell>
          <cell r="AH34" t="str">
            <v>Maureen Judge</v>
          </cell>
          <cell r="AI34" t="str">
            <v>N&amp;E</v>
          </cell>
          <cell r="AJ34" t="str">
            <v>removed from list</v>
          </cell>
          <cell r="AK34" t="str">
            <v>removed from list</v>
          </cell>
          <cell r="AM34" t="str">
            <v>Maureen judge</v>
          </cell>
        </row>
        <row r="35">
          <cell r="A35">
            <v>35</v>
          </cell>
          <cell r="B35" t="str">
            <v xml:space="preserve">Emergency Department Relocation, Expansion and Redevelopment </v>
          </cell>
          <cell r="C35" t="str">
            <v>Geraldton District Hospital</v>
          </cell>
          <cell r="D35" t="str">
            <v>Hospital</v>
          </cell>
          <cell r="E35" t="e">
            <v>#N/A</v>
          </cell>
          <cell r="F35" t="str">
            <v>Kurt Pristanski, CEO</v>
          </cell>
          <cell r="G35" t="str">
            <v>807-854-4107</v>
          </cell>
          <cell r="H35" t="str">
            <v>kpristanski@geraldtondh.com</v>
          </cell>
          <cell r="I35" t="str">
            <v>N/a</v>
          </cell>
          <cell r="J35">
            <v>0</v>
          </cell>
          <cell r="K35">
            <v>0</v>
          </cell>
          <cell r="L35" t="str">
            <v>Nov 18-2010</v>
          </cell>
          <cell r="M35" t="str">
            <v>additions</v>
          </cell>
          <cell r="N35" t="str">
            <v>other</v>
          </cell>
          <cell r="O35" t="str">
            <v>Emerg</v>
          </cell>
          <cell r="P35" t="str">
            <v xml:space="preserve">Capital Request Form/program brief   </v>
          </cell>
          <cell r="Q35">
            <v>17000</v>
          </cell>
          <cell r="R35">
            <v>0</v>
          </cell>
          <cell r="S35">
            <v>0</v>
          </cell>
          <cell r="T35">
            <v>1</v>
          </cell>
          <cell r="U35">
            <v>9</v>
          </cell>
          <cell r="V35">
            <v>11.1</v>
          </cell>
          <cell r="W35">
            <v>0.14285714285714285</v>
          </cell>
          <cell r="X35">
            <v>0.40930232558139534</v>
          </cell>
          <cell r="Y35">
            <v>0.34269102990033218</v>
          </cell>
          <cell r="Z35">
            <v>0</v>
          </cell>
          <cell r="AA35">
            <v>38800</v>
          </cell>
          <cell r="AB35" t="str">
            <v>APPROVED</v>
          </cell>
          <cell r="AC35" t="str">
            <v>x</v>
          </cell>
          <cell r="AG35">
            <v>35</v>
          </cell>
          <cell r="AH35" t="str">
            <v>Maureen Judge</v>
          </cell>
          <cell r="AI35" t="str">
            <v>N&amp;E</v>
          </cell>
          <cell r="AJ35" t="str">
            <v>active</v>
          </cell>
          <cell r="AK35" t="str">
            <v>active</v>
          </cell>
          <cell r="AM35" t="str">
            <v>Maureen Judge</v>
          </cell>
        </row>
        <row r="36">
          <cell r="A36">
            <v>36</v>
          </cell>
          <cell r="B36" t="str">
            <v>Family Birthing Centre and Constant Care Nursery</v>
          </cell>
          <cell r="C36" t="str">
            <v xml:space="preserve">Brant Community Healthcare System (Brantford General Hospital Site) </v>
          </cell>
          <cell r="D36" t="str">
            <v>Hospital</v>
          </cell>
          <cell r="E36">
            <v>36</v>
          </cell>
          <cell r="F36" t="str">
            <v>George Pankiw</v>
          </cell>
          <cell r="G36">
            <v>0</v>
          </cell>
          <cell r="H36">
            <v>0</v>
          </cell>
          <cell r="I36">
            <v>0</v>
          </cell>
          <cell r="J36">
            <v>0</v>
          </cell>
          <cell r="K36">
            <v>0</v>
          </cell>
          <cell r="L36">
            <v>0</v>
          </cell>
          <cell r="M36" t="str">
            <v>renovation</v>
          </cell>
          <cell r="N36" t="str">
            <v>other</v>
          </cell>
          <cell r="O36" t="str">
            <v>acute</v>
          </cell>
          <cell r="P36" t="str">
            <v xml:space="preserve">Capital Request Form/program brief   </v>
          </cell>
          <cell r="Q36">
            <v>19840</v>
          </cell>
          <cell r="R36">
            <v>0</v>
          </cell>
          <cell r="S36">
            <v>0</v>
          </cell>
          <cell r="T36">
            <v>1.297345</v>
          </cell>
          <cell r="U36">
            <v>8.5261119999999995</v>
          </cell>
          <cell r="V36">
            <v>9.8234580000000005</v>
          </cell>
          <cell r="W36">
            <v>0</v>
          </cell>
          <cell r="X36">
            <v>0.20930232558139536</v>
          </cell>
          <cell r="Y36">
            <v>0.15697674418604651</v>
          </cell>
          <cell r="Z36">
            <v>0</v>
          </cell>
          <cell r="AA36">
            <v>38897</v>
          </cell>
          <cell r="AB36" t="str">
            <v>select one</v>
          </cell>
          <cell r="AC36" t="str">
            <v>x</v>
          </cell>
          <cell r="AG36" t="e">
            <v>#N/A</v>
          </cell>
          <cell r="AH36" t="str">
            <v>Monica Finnerty</v>
          </cell>
          <cell r="AI36" t="str">
            <v>S&amp;W</v>
          </cell>
          <cell r="AJ36" t="str">
            <v>Approved</v>
          </cell>
          <cell r="AK36" t="str">
            <v>active</v>
          </cell>
          <cell r="AM36" t="str">
            <v>Sergey Ruzaev</v>
          </cell>
        </row>
        <row r="37">
          <cell r="A37">
            <v>37</v>
          </cell>
          <cell r="B37" t="str">
            <v>Rehabilitation Inpatient Unit</v>
          </cell>
          <cell r="C37" t="str">
            <v>Cambridge Memorial Hospital</v>
          </cell>
          <cell r="D37" t="str">
            <v>Hospital</v>
          </cell>
          <cell r="E37" t="e">
            <v>#N/A</v>
          </cell>
          <cell r="F37" t="str">
            <v>Angelo Presta</v>
          </cell>
          <cell r="G37" t="str">
            <v>(519) 621-2333 x2308</v>
          </cell>
          <cell r="H37" t="str">
            <v>apresta@cmh.org</v>
          </cell>
          <cell r="I37">
            <v>0</v>
          </cell>
          <cell r="J37">
            <v>0</v>
          </cell>
          <cell r="K37">
            <v>0</v>
          </cell>
          <cell r="L37">
            <v>38230</v>
          </cell>
          <cell r="M37" t="str">
            <v>renovation</v>
          </cell>
          <cell r="N37" t="str">
            <v>other</v>
          </cell>
          <cell r="O37" t="str">
            <v>rehab</v>
          </cell>
          <cell r="P37" t="str">
            <v xml:space="preserve">Capital Request Form/program brief   </v>
          </cell>
          <cell r="Q37">
            <v>17222</v>
          </cell>
          <cell r="R37">
            <v>0</v>
          </cell>
          <cell r="S37">
            <v>0</v>
          </cell>
          <cell r="T37">
            <v>0.26</v>
          </cell>
          <cell r="U37">
            <v>2.34</v>
          </cell>
          <cell r="V37">
            <v>2.6</v>
          </cell>
          <cell r="W37">
            <v>0</v>
          </cell>
          <cell r="X37">
            <v>0.20465116279069767</v>
          </cell>
          <cell r="Y37">
            <v>0.15348837209302324</v>
          </cell>
          <cell r="Z37">
            <v>0.13793103448275862</v>
          </cell>
          <cell r="AA37" t="str">
            <v>March 25/2010</v>
          </cell>
          <cell r="AB37" t="str">
            <v>select one</v>
          </cell>
          <cell r="AC37" t="str">
            <v>x</v>
          </cell>
          <cell r="AG37" t="e">
            <v>#N/A</v>
          </cell>
          <cell r="AH37" t="str">
            <v>Jordana Berger</v>
          </cell>
          <cell r="AI37" t="str">
            <v>S&amp;W</v>
          </cell>
          <cell r="AJ37" t="str">
            <v>removed from list</v>
          </cell>
          <cell r="AK37" t="str">
            <v>active</v>
          </cell>
          <cell r="AL37" t="str">
            <v>Approved</v>
          </cell>
          <cell r="AM37" t="str">
            <v>Jordana Berger</v>
          </cell>
        </row>
        <row r="38">
          <cell r="A38">
            <v>38</v>
          </cell>
          <cell r="B38" t="str">
            <v>Redevelopment of Emergency Department</v>
          </cell>
          <cell r="C38" t="str">
            <v xml:space="preserve">Espanola General Hospital </v>
          </cell>
          <cell r="D38" t="str">
            <v>Hospital</v>
          </cell>
          <cell r="E38" t="e">
            <v>#N/A</v>
          </cell>
          <cell r="F38" t="str">
            <v>Ray Hunt, CEO</v>
          </cell>
          <cell r="G38" t="str">
            <v>705-869-1420 Ext 3001 ; rhunt@esphosp.on.ca</v>
          </cell>
          <cell r="H38" t="str">
            <v>rhunt@esphosp..on.ca</v>
          </cell>
          <cell r="I38">
            <v>0</v>
          </cell>
          <cell r="J38">
            <v>0</v>
          </cell>
          <cell r="K38">
            <v>0</v>
          </cell>
          <cell r="L38">
            <v>37925</v>
          </cell>
          <cell r="M38" t="str">
            <v>renovation</v>
          </cell>
          <cell r="N38" t="str">
            <v>other</v>
          </cell>
          <cell r="O38" t="str">
            <v>Emerg</v>
          </cell>
          <cell r="P38" t="str">
            <v xml:space="preserve">Capital Request Form/program brief   </v>
          </cell>
          <cell r="Q38">
            <v>9600</v>
          </cell>
          <cell r="R38">
            <v>39051</v>
          </cell>
          <cell r="S38">
            <v>39416</v>
          </cell>
          <cell r="T38">
            <v>0.5</v>
          </cell>
          <cell r="U38">
            <v>3.3</v>
          </cell>
          <cell r="V38">
            <v>3.8</v>
          </cell>
          <cell r="W38">
            <v>0.14285714285714285</v>
          </cell>
          <cell r="X38">
            <v>0.48372093023255813</v>
          </cell>
          <cell r="Y38">
            <v>0.39850498338870433</v>
          </cell>
          <cell r="Z38">
            <v>0</v>
          </cell>
          <cell r="AA38">
            <v>0</v>
          </cell>
          <cell r="AB38" t="str">
            <v>select one</v>
          </cell>
          <cell r="AC38" t="str">
            <v>x</v>
          </cell>
          <cell r="AG38">
            <v>38</v>
          </cell>
          <cell r="AH38" t="str">
            <v>Mila Peters</v>
          </cell>
          <cell r="AI38" t="str">
            <v>N&amp;E</v>
          </cell>
          <cell r="AJ38" t="str">
            <v>approved</v>
          </cell>
          <cell r="AK38" t="str">
            <v>active</v>
          </cell>
          <cell r="AL38" t="str">
            <v>pending final ok</v>
          </cell>
          <cell r="AM38" t="str">
            <v xml:space="preserve">Mila Peters  </v>
          </cell>
        </row>
        <row r="39">
          <cell r="A39">
            <v>39</v>
          </cell>
          <cell r="B39" t="str">
            <v>New Sleep Lab Project</v>
          </cell>
          <cell r="C39" t="str">
            <v>Quinte Health Care (Belleville site)</v>
          </cell>
          <cell r="D39" t="str">
            <v>Hospital</v>
          </cell>
          <cell r="E39" t="e">
            <v>#N/A</v>
          </cell>
          <cell r="F39" t="str">
            <v xml:space="preserve">Bruce Laughton </v>
          </cell>
          <cell r="G39" t="str">
            <v>613 969 7400 ext 2400</v>
          </cell>
          <cell r="H39" t="str">
            <v>blaughton@qhc.on.ca</v>
          </cell>
          <cell r="I39" t="str">
            <v xml:space="preserve">Mike Prociw </v>
          </cell>
          <cell r="J39" t="str">
            <v>613 969 7400ext 2872</v>
          </cell>
          <cell r="K39" t="str">
            <v>mprociw@qhc.on.ca</v>
          </cell>
          <cell r="L39">
            <v>38246</v>
          </cell>
          <cell r="M39" t="str">
            <v>renovation</v>
          </cell>
          <cell r="N39" t="str">
            <v>other</v>
          </cell>
          <cell r="O39" t="str">
            <v>acute</v>
          </cell>
          <cell r="P39" t="str">
            <v xml:space="preserve">Capital Request Form/program brief   </v>
          </cell>
          <cell r="Q39">
            <v>0</v>
          </cell>
          <cell r="R39" t="str">
            <v>2010/11</v>
          </cell>
          <cell r="S39" t="str">
            <v>2011/12</v>
          </cell>
          <cell r="T39">
            <v>0.1</v>
          </cell>
          <cell r="U39">
            <v>0.5</v>
          </cell>
          <cell r="V39">
            <v>0.6</v>
          </cell>
          <cell r="W39">
            <v>0</v>
          </cell>
          <cell r="X39">
            <v>0</v>
          </cell>
          <cell r="Y39">
            <v>0</v>
          </cell>
          <cell r="Z39">
            <v>0</v>
          </cell>
          <cell r="AA39">
            <v>38801</v>
          </cell>
          <cell r="AB39" t="str">
            <v>NOT APPROVED</v>
          </cell>
          <cell r="AC39" t="str">
            <v>x</v>
          </cell>
          <cell r="AG39" t="e">
            <v>#N/A</v>
          </cell>
          <cell r="AH39" t="str">
            <v>Carolyn Beatty</v>
          </cell>
          <cell r="AI39" t="str">
            <v>N&amp;E</v>
          </cell>
          <cell r="AJ39" t="str">
            <v>removed from list</v>
          </cell>
          <cell r="AK39" t="str">
            <v>removed from list</v>
          </cell>
          <cell r="AM39">
            <v>0</v>
          </cell>
        </row>
        <row r="40">
          <cell r="A40">
            <v>40</v>
          </cell>
          <cell r="B40" t="str">
            <v xml:space="preserve">Relocation of Pharmacy </v>
          </cell>
          <cell r="C40" t="str">
            <v>Quinte Health Care (Belleville site)</v>
          </cell>
          <cell r="D40" t="str">
            <v>Hospital</v>
          </cell>
          <cell r="E40" t="e">
            <v>#N/A</v>
          </cell>
          <cell r="F40" t="str">
            <v xml:space="preserve">Bruce Laughton </v>
          </cell>
          <cell r="G40" t="str">
            <v>613-969-7400 ext 2400</v>
          </cell>
          <cell r="H40" t="str">
            <v>blaughton@qhc.on.ca</v>
          </cell>
          <cell r="I40" t="str">
            <v xml:space="preserve">Mike Prociw </v>
          </cell>
          <cell r="J40" t="str">
            <v xml:space="preserve">613-969-7400 ext 2872 </v>
          </cell>
          <cell r="K40" t="str">
            <v xml:space="preserve">mprociw@qhc.on.ca </v>
          </cell>
          <cell r="L40">
            <v>38246</v>
          </cell>
          <cell r="M40" t="str">
            <v>renovation</v>
          </cell>
          <cell r="N40" t="str">
            <v>other</v>
          </cell>
          <cell r="O40" t="str">
            <v>acute</v>
          </cell>
          <cell r="P40" t="str">
            <v xml:space="preserve">Capital Request Form/program brief   </v>
          </cell>
          <cell r="Q40">
            <v>4890</v>
          </cell>
          <cell r="R40" t="str">
            <v>2010/11</v>
          </cell>
          <cell r="S40" t="str">
            <v>2011/12</v>
          </cell>
          <cell r="T40">
            <v>0.8</v>
          </cell>
          <cell r="U40">
            <v>4</v>
          </cell>
          <cell r="V40">
            <v>4.8</v>
          </cell>
          <cell r="W40">
            <v>0.14285714285714285</v>
          </cell>
          <cell r="X40">
            <v>0.15348837209302327</v>
          </cell>
          <cell r="Y40">
            <v>0.15083056478405316</v>
          </cell>
          <cell r="Z40">
            <v>0</v>
          </cell>
          <cell r="AA40">
            <v>38799</v>
          </cell>
          <cell r="AB40" t="str">
            <v>APPROVED</v>
          </cell>
          <cell r="AC40" t="str">
            <v>x</v>
          </cell>
          <cell r="AG40" t="e">
            <v>#N/A</v>
          </cell>
          <cell r="AH40" t="str">
            <v>Carolyn Beatty</v>
          </cell>
          <cell r="AI40" t="str">
            <v>N&amp;E</v>
          </cell>
          <cell r="AJ40" t="str">
            <v>removed from list</v>
          </cell>
          <cell r="AK40" t="str">
            <v>removed from list</v>
          </cell>
          <cell r="AL40" t="str">
            <v>Own funds Project</v>
          </cell>
          <cell r="AM40">
            <v>0</v>
          </cell>
        </row>
        <row r="41">
          <cell r="A41">
            <v>41</v>
          </cell>
          <cell r="B41" t="str">
            <v xml:space="preserve"> Fit-Out of 34-bed medical/surgical inpatient beds</v>
          </cell>
          <cell r="C41" t="str">
            <v xml:space="preserve">Queensway Carleton Hospital </v>
          </cell>
          <cell r="D41" t="str">
            <v>Hospital</v>
          </cell>
          <cell r="E41" t="e">
            <v>#N/A</v>
          </cell>
          <cell r="F41" t="str">
            <v>Peter Thompson</v>
          </cell>
          <cell r="G41" t="str">
            <v>613-721-2000</v>
          </cell>
          <cell r="H41" t="str">
            <v>pthompson@qch.on.ca</v>
          </cell>
          <cell r="I41" t="str">
            <v>Tom Schonberg</v>
          </cell>
          <cell r="J41" t="str">
            <v>613-721-2000</v>
          </cell>
          <cell r="K41" t="str">
            <v>tschonberg@qch.on.ca</v>
          </cell>
          <cell r="L41">
            <v>38468</v>
          </cell>
          <cell r="M41" t="str">
            <v>additions</v>
          </cell>
          <cell r="N41" t="str">
            <v>other</v>
          </cell>
          <cell r="O41" t="str">
            <v>acute</v>
          </cell>
          <cell r="P41" t="str">
            <v xml:space="preserve">Capital Request Form/program brief   </v>
          </cell>
          <cell r="Q41">
            <v>27775</v>
          </cell>
          <cell r="R41">
            <v>0</v>
          </cell>
          <cell r="S41">
            <v>39325</v>
          </cell>
          <cell r="T41">
            <v>1.1375</v>
          </cell>
          <cell r="U41">
            <v>10.237500000000001</v>
          </cell>
          <cell r="V41">
            <v>11.375</v>
          </cell>
          <cell r="W41">
            <v>0</v>
          </cell>
          <cell r="X41">
            <v>0.11162790697674418</v>
          </cell>
          <cell r="Y41">
            <v>8.3720930232558138E-2</v>
          </cell>
          <cell r="Z41">
            <v>6.8965517241379309E-2</v>
          </cell>
          <cell r="AA41">
            <v>38797</v>
          </cell>
          <cell r="AB41" t="str">
            <v>select one</v>
          </cell>
          <cell r="AC41" t="str">
            <v>x</v>
          </cell>
          <cell r="AG41">
            <v>41</v>
          </cell>
          <cell r="AH41" t="str">
            <v>NISHMA KANJI</v>
          </cell>
          <cell r="AI41" t="str">
            <v>N&amp;E</v>
          </cell>
          <cell r="AJ41" t="str">
            <v>active</v>
          </cell>
          <cell r="AK41" t="str">
            <v>active</v>
          </cell>
          <cell r="AM41" t="str">
            <v>Nishma Kanji</v>
          </cell>
        </row>
        <row r="42">
          <cell r="A42">
            <v>42</v>
          </cell>
          <cell r="B42" t="str">
            <v>Expansion and Redevelopment of clinical and support program space</v>
          </cell>
          <cell r="C42" t="str">
            <v xml:space="preserve">St. Joseph's Care Group (Thunder Bay) </v>
          </cell>
          <cell r="D42" t="str">
            <v>Hospital</v>
          </cell>
          <cell r="E42" t="e">
            <v>#N/A</v>
          </cell>
          <cell r="F42" t="str">
            <v>Tracy Buckler, CEO</v>
          </cell>
          <cell r="G42" t="str">
            <v>807-343-2450</v>
          </cell>
          <cell r="H42" t="str">
            <v>bucklert@tbh.net</v>
          </cell>
          <cell r="I42">
            <v>0</v>
          </cell>
          <cell r="J42">
            <v>0</v>
          </cell>
          <cell r="K42">
            <v>0</v>
          </cell>
          <cell r="L42">
            <v>38748</v>
          </cell>
          <cell r="M42" t="str">
            <v>renovation</v>
          </cell>
          <cell r="N42" t="str">
            <v>other</v>
          </cell>
          <cell r="O42" t="str">
            <v>mental health</v>
          </cell>
          <cell r="P42" t="str">
            <v xml:space="preserve">Capital Request Form/program brief   </v>
          </cell>
          <cell r="Q42">
            <v>0</v>
          </cell>
          <cell r="R42">
            <v>39051</v>
          </cell>
          <cell r="S42">
            <v>39782</v>
          </cell>
          <cell r="T42">
            <v>0.9</v>
          </cell>
          <cell r="U42">
            <v>8.5</v>
          </cell>
          <cell r="V42">
            <v>10.246</v>
          </cell>
          <cell r="W42">
            <v>7.1428571428571425E-2</v>
          </cell>
          <cell r="X42">
            <v>0.26976744186046514</v>
          </cell>
          <cell r="Y42">
            <v>0.22018272425249169</v>
          </cell>
          <cell r="Z42">
            <v>0.13793103448275862</v>
          </cell>
          <cell r="AA42">
            <v>38800</v>
          </cell>
          <cell r="AB42" t="str">
            <v>APPROVED</v>
          </cell>
          <cell r="AC42" t="str">
            <v>x</v>
          </cell>
          <cell r="AG42">
            <v>42</v>
          </cell>
          <cell r="AH42" t="str">
            <v>Maureen Judge</v>
          </cell>
          <cell r="AI42" t="str">
            <v>N&amp;E</v>
          </cell>
          <cell r="AJ42" t="str">
            <v>active</v>
          </cell>
          <cell r="AK42" t="str">
            <v>active</v>
          </cell>
          <cell r="AM42" t="str">
            <v>Maureen Judge</v>
          </cell>
        </row>
        <row r="43">
          <cell r="A43">
            <v>43</v>
          </cell>
          <cell r="B43" t="str">
            <v xml:space="preserve">New 45-bed LTC wing on hospital site </v>
          </cell>
          <cell r="C43" t="str">
            <v>Sioux Lookout Meno Ya Win Health Centre</v>
          </cell>
          <cell r="D43" t="str">
            <v>Hospital</v>
          </cell>
          <cell r="E43" t="e">
            <v>#N/A</v>
          </cell>
          <cell r="F43" t="str">
            <v>Doug Moynihan, VP</v>
          </cell>
          <cell r="G43" t="str">
            <v>(807) 737-3030-3231</v>
          </cell>
          <cell r="H43" t="str">
            <v>dmoynihan@slmhc.on.ca</v>
          </cell>
          <cell r="I43" t="str">
            <v>Dave Beazley, Project Manager</v>
          </cell>
          <cell r="J43" t="str">
            <v>(807) 737-5129</v>
          </cell>
          <cell r="K43" t="str">
            <v>davebeazley@sympatico.ca</v>
          </cell>
          <cell r="L43">
            <v>0</v>
          </cell>
          <cell r="M43" t="str">
            <v>additions</v>
          </cell>
          <cell r="N43" t="str">
            <v>other</v>
          </cell>
          <cell r="O43" t="str">
            <v>LTC</v>
          </cell>
          <cell r="P43" t="str">
            <v xml:space="preserve">Capital Request Form/program brief   </v>
          </cell>
          <cell r="Q43">
            <v>0</v>
          </cell>
          <cell r="R43">
            <v>0</v>
          </cell>
          <cell r="S43">
            <v>0</v>
          </cell>
          <cell r="T43">
            <v>0</v>
          </cell>
          <cell r="U43">
            <v>0</v>
          </cell>
          <cell r="V43">
            <v>11.6</v>
          </cell>
          <cell r="W43">
            <v>0.2857142857142857</v>
          </cell>
          <cell r="X43">
            <v>0.6</v>
          </cell>
          <cell r="Y43">
            <v>0.52142857142857135</v>
          </cell>
          <cell r="Z43">
            <v>0</v>
          </cell>
          <cell r="AA43">
            <v>38800</v>
          </cell>
          <cell r="AB43" t="str">
            <v>APPROVED</v>
          </cell>
          <cell r="AC43" t="str">
            <v>x</v>
          </cell>
          <cell r="AG43" t="e">
            <v>#N/A</v>
          </cell>
          <cell r="AH43" t="str">
            <v>Maureen Judge</v>
          </cell>
          <cell r="AI43" t="str">
            <v>N&amp;E</v>
          </cell>
          <cell r="AJ43" t="str">
            <v>removed from list</v>
          </cell>
          <cell r="AK43" t="str">
            <v>removed from list</v>
          </cell>
          <cell r="AL43" t="str">
            <v>Moved to large project list - OU-16</v>
          </cell>
          <cell r="AM43" t="str">
            <v>Maureen Judge</v>
          </cell>
        </row>
        <row r="44">
          <cell r="A44">
            <v>44</v>
          </cell>
          <cell r="B44" t="str">
            <v>New OR Suite (Regional Vascular Program).</v>
          </cell>
          <cell r="C44" t="str">
            <v>Guelph General Hospital</v>
          </cell>
          <cell r="D44" t="str">
            <v>Hospital</v>
          </cell>
          <cell r="E44" t="str">
            <v>check</v>
          </cell>
          <cell r="F44" t="str">
            <v>Richard Ernst</v>
          </cell>
          <cell r="G44" t="str">
            <v>5198376440 E.6414</v>
          </cell>
          <cell r="H44">
            <v>0</v>
          </cell>
          <cell r="I44" t="str">
            <v>Rod Carroll</v>
          </cell>
          <cell r="J44" t="str">
            <v>5198376440 E. 2229</v>
          </cell>
          <cell r="K44">
            <v>0</v>
          </cell>
          <cell r="L44">
            <v>38513</v>
          </cell>
          <cell r="M44" t="str">
            <v>additions</v>
          </cell>
          <cell r="N44" t="str">
            <v>other</v>
          </cell>
          <cell r="O44" t="str">
            <v>acute</v>
          </cell>
          <cell r="P44" t="str">
            <v xml:space="preserve">Capital Request Form/program brief   </v>
          </cell>
          <cell r="Q44">
            <v>1310</v>
          </cell>
          <cell r="R44">
            <v>0</v>
          </cell>
          <cell r="S44">
            <v>0</v>
          </cell>
          <cell r="T44">
            <v>1.861</v>
          </cell>
          <cell r="U44">
            <v>2.133</v>
          </cell>
          <cell r="V44">
            <v>3.9940000000000002</v>
          </cell>
          <cell r="W44">
            <v>0.14285714285714285</v>
          </cell>
          <cell r="X44">
            <v>0.36279069767441863</v>
          </cell>
          <cell r="Y44">
            <v>0.30780730897009967</v>
          </cell>
          <cell r="Z44">
            <v>0</v>
          </cell>
          <cell r="AA44">
            <v>38910</v>
          </cell>
          <cell r="AB44" t="str">
            <v>select one</v>
          </cell>
          <cell r="AC44" t="str">
            <v>x</v>
          </cell>
          <cell r="AG44" t="e">
            <v>#N/A</v>
          </cell>
          <cell r="AH44" t="str">
            <v>Kevin Grossi</v>
          </cell>
          <cell r="AI44" t="str">
            <v>S&amp;W</v>
          </cell>
          <cell r="AJ44" t="str">
            <v>approved</v>
          </cell>
          <cell r="AK44" t="str">
            <v>approved</v>
          </cell>
          <cell r="AM44" t="str">
            <v>Sergey Ruzaev</v>
          </cell>
        </row>
        <row r="45">
          <cell r="A45">
            <v>45</v>
          </cell>
          <cell r="B45" t="str">
            <v>RVHS (Centenary Site)  Mental Health Unit Safety upgrades</v>
          </cell>
          <cell r="C45" t="str">
            <v>Rouge Valley Health System</v>
          </cell>
          <cell r="D45" t="str">
            <v>Hospital</v>
          </cell>
          <cell r="E45">
            <v>0</v>
          </cell>
          <cell r="F45" t="str">
            <v>Rick Gowrie</v>
          </cell>
          <cell r="G45" t="str">
            <v>(905) 683-2320 ext. 5182</v>
          </cell>
          <cell r="H45" t="str">
            <v>RGowrie@rougevalley.ca</v>
          </cell>
          <cell r="I45">
            <v>0</v>
          </cell>
          <cell r="J45">
            <v>0</v>
          </cell>
          <cell r="K45">
            <v>0</v>
          </cell>
          <cell r="L45">
            <v>38564</v>
          </cell>
          <cell r="M45" t="str">
            <v>renovation</v>
          </cell>
          <cell r="N45" t="str">
            <v>infrastructure</v>
          </cell>
          <cell r="O45" t="str">
            <v>acute</v>
          </cell>
          <cell r="P45" t="str">
            <v xml:space="preserve">Early Planning (No proposal)   </v>
          </cell>
          <cell r="Q45" t="str">
            <v>n/a</v>
          </cell>
          <cell r="R45" t="str">
            <v>n/a</v>
          </cell>
          <cell r="S45" t="str">
            <v>n/a</v>
          </cell>
          <cell r="T45">
            <v>0</v>
          </cell>
          <cell r="U45">
            <v>0</v>
          </cell>
          <cell r="V45">
            <v>1.8</v>
          </cell>
          <cell r="W45">
            <v>0</v>
          </cell>
          <cell r="X45">
            <v>0.29767441860465116</v>
          </cell>
          <cell r="Y45">
            <v>0.22325581395348837</v>
          </cell>
          <cell r="Z45">
            <v>0.58620689655172409</v>
          </cell>
          <cell r="AA45">
            <v>38931</v>
          </cell>
          <cell r="AB45" t="str">
            <v>select one</v>
          </cell>
          <cell r="AC45" t="str">
            <v>Sophie Georgas</v>
          </cell>
          <cell r="AD45">
            <v>0</v>
          </cell>
          <cell r="AE45">
            <v>0</v>
          </cell>
          <cell r="AF45">
            <v>0</v>
          </cell>
          <cell r="AG45" t="e">
            <v>#N/A</v>
          </cell>
          <cell r="AH45" t="str">
            <v>Sophie Georgas</v>
          </cell>
          <cell r="AI45" t="str">
            <v>GTA</v>
          </cell>
          <cell r="AJ45" t="str">
            <v>removed from list</v>
          </cell>
          <cell r="AK45" t="str">
            <v>active</v>
          </cell>
          <cell r="AM45" t="str">
            <v>Sophie Georgas</v>
          </cell>
        </row>
        <row r="46">
          <cell r="A46">
            <v>46</v>
          </cell>
          <cell r="B46" t="str">
            <v xml:space="preserve">Rouge Valley Health System (Ajax Pickering Site) - Addition of 29 medical beds </v>
          </cell>
          <cell r="C46" t="str">
            <v>Rouge Valley Health System</v>
          </cell>
          <cell r="D46" t="str">
            <v>Hospital</v>
          </cell>
          <cell r="E46">
            <v>0</v>
          </cell>
          <cell r="F46" t="str">
            <v>Rick Gowrie</v>
          </cell>
          <cell r="G46" t="str">
            <v>(905) 683-2320 ext. 5182</v>
          </cell>
          <cell r="H46" t="str">
            <v>RGowrie@rougevalley.ca</v>
          </cell>
          <cell r="I46">
            <v>0</v>
          </cell>
          <cell r="J46">
            <v>0</v>
          </cell>
          <cell r="K46">
            <v>0</v>
          </cell>
          <cell r="L46">
            <v>38564</v>
          </cell>
          <cell r="M46" t="str">
            <v>renovation</v>
          </cell>
          <cell r="N46" t="str">
            <v>other</v>
          </cell>
          <cell r="O46" t="str">
            <v>acute</v>
          </cell>
          <cell r="P46" t="str">
            <v xml:space="preserve">Early Planning (No proposal)   </v>
          </cell>
          <cell r="Q46">
            <v>0</v>
          </cell>
          <cell r="R46" t="str">
            <v>early 2011</v>
          </cell>
          <cell r="S46" t="str">
            <v>n/a</v>
          </cell>
          <cell r="T46">
            <v>0.13200000000000001</v>
          </cell>
          <cell r="U46">
            <v>1.1879999999999999</v>
          </cell>
          <cell r="V46">
            <v>1.32</v>
          </cell>
          <cell r="W46">
            <v>0</v>
          </cell>
          <cell r="X46">
            <v>7.9069767441860464E-2</v>
          </cell>
          <cell r="Y46">
            <v>5.9302325581395351E-2</v>
          </cell>
          <cell r="Z46">
            <v>0.5</v>
          </cell>
          <cell r="AA46">
            <v>39392</v>
          </cell>
          <cell r="AB46">
            <v>0</v>
          </cell>
          <cell r="AC46" t="str">
            <v>Sophie Georgas</v>
          </cell>
          <cell r="AD46">
            <v>0</v>
          </cell>
          <cell r="AE46">
            <v>0</v>
          </cell>
          <cell r="AF46">
            <v>0</v>
          </cell>
          <cell r="AG46">
            <v>46</v>
          </cell>
          <cell r="AH46" t="str">
            <v>Sophie Georgas</v>
          </cell>
          <cell r="AI46" t="str">
            <v>GTA</v>
          </cell>
          <cell r="AJ46" t="str">
            <v>active</v>
          </cell>
          <cell r="AK46" t="str">
            <v>active</v>
          </cell>
          <cell r="AM46" t="str">
            <v>Sophie Georgas</v>
          </cell>
        </row>
        <row r="47">
          <cell r="A47">
            <v>47</v>
          </cell>
          <cell r="B47" t="str">
            <v>Rouge Valley Health System (Ajax Pickering Site) - Addition of an MRI (Requested through Wait Times)</v>
          </cell>
          <cell r="C47" t="str">
            <v>Rouge Valley Health System (Ajax Pickering Site) - Addition of an MRI (Requested through Wait Times)</v>
          </cell>
          <cell r="D47" t="str">
            <v>Hospital</v>
          </cell>
          <cell r="E47" t="e">
            <v>#N/A</v>
          </cell>
          <cell r="F47" t="str">
            <v>Rick Gowrie</v>
          </cell>
          <cell r="G47" t="str">
            <v>(905) 683-2320 ext. 5182</v>
          </cell>
          <cell r="H47" t="str">
            <v>RGowrie@rougevalley.ca</v>
          </cell>
          <cell r="I47">
            <v>0</v>
          </cell>
          <cell r="J47">
            <v>0</v>
          </cell>
          <cell r="K47">
            <v>0</v>
          </cell>
          <cell r="L47">
            <v>38564</v>
          </cell>
          <cell r="M47" t="str">
            <v>renovation</v>
          </cell>
          <cell r="N47" t="str">
            <v>infrastructure</v>
          </cell>
          <cell r="O47" t="str">
            <v>acute</v>
          </cell>
          <cell r="P47" t="str">
            <v xml:space="preserve">Early Planning (No proposal)   </v>
          </cell>
          <cell r="Q47" t="str">
            <v>n/a</v>
          </cell>
          <cell r="R47">
            <v>0</v>
          </cell>
          <cell r="S47">
            <v>0</v>
          </cell>
          <cell r="T47">
            <v>0</v>
          </cell>
          <cell r="U47">
            <v>0</v>
          </cell>
          <cell r="V47">
            <v>4</v>
          </cell>
          <cell r="W47">
            <v>0</v>
          </cell>
          <cell r="X47">
            <v>4.1860465116279069E-2</v>
          </cell>
          <cell r="Y47">
            <v>3.1395348837209305E-2</v>
          </cell>
          <cell r="Z47">
            <v>0.58620689655172409</v>
          </cell>
          <cell r="AA47">
            <v>38806</v>
          </cell>
          <cell r="AB47" t="str">
            <v>select one</v>
          </cell>
          <cell r="AC47" t="str">
            <v>x</v>
          </cell>
          <cell r="AG47" t="e">
            <v>#N/A</v>
          </cell>
          <cell r="AH47" t="str">
            <v>Sophie Georgas</v>
          </cell>
          <cell r="AI47" t="str">
            <v>GTA</v>
          </cell>
          <cell r="AJ47" t="str">
            <v>removed from list</v>
          </cell>
          <cell r="AK47" t="str">
            <v>active</v>
          </cell>
          <cell r="AM47" t="str">
            <v>Sophie Georgas</v>
          </cell>
        </row>
        <row r="48">
          <cell r="A48">
            <v>48</v>
          </cell>
          <cell r="B48" t="str">
            <v>Surgical Suite Renovations</v>
          </cell>
          <cell r="C48" t="str">
            <v xml:space="preserve">Southlake Regional Health Centre (Newmarket) </v>
          </cell>
          <cell r="D48" t="str">
            <v>Hospital</v>
          </cell>
          <cell r="E48" t="e">
            <v>#N/A</v>
          </cell>
          <cell r="F48" t="str">
            <v>Paul Clarry</v>
          </cell>
          <cell r="G48" t="str">
            <v>905-895-4521</v>
          </cell>
          <cell r="H48" t="str">
            <v>pclarry@southlakeregional.org</v>
          </cell>
          <cell r="I48">
            <v>0</v>
          </cell>
          <cell r="J48">
            <v>0</v>
          </cell>
          <cell r="K48">
            <v>0</v>
          </cell>
          <cell r="L48" t="str">
            <v>August 24, 2009</v>
          </cell>
          <cell r="M48" t="str">
            <v>renovation</v>
          </cell>
          <cell r="N48" t="str">
            <v>other</v>
          </cell>
          <cell r="O48" t="str">
            <v>acute</v>
          </cell>
          <cell r="P48" t="str">
            <v xml:space="preserve">Capital Request Form/program brief   </v>
          </cell>
          <cell r="Q48">
            <v>28420</v>
          </cell>
          <cell r="R48">
            <v>38717</v>
          </cell>
          <cell r="S48">
            <v>39082</v>
          </cell>
          <cell r="T48">
            <v>0.63</v>
          </cell>
          <cell r="U48">
            <v>5.69</v>
          </cell>
          <cell r="V48">
            <v>6.32</v>
          </cell>
          <cell r="W48">
            <v>0.2857142857142857</v>
          </cell>
          <cell r="X48">
            <v>6.5116279069767441E-2</v>
          </cell>
          <cell r="Y48">
            <v>0.120265780730897</v>
          </cell>
          <cell r="Z48">
            <v>0.27586206896551724</v>
          </cell>
          <cell r="AA48">
            <v>39393</v>
          </cell>
          <cell r="AB48" t="str">
            <v>select one</v>
          </cell>
          <cell r="AC48" t="str">
            <v>x</v>
          </cell>
          <cell r="AG48">
            <v>48</v>
          </cell>
          <cell r="AH48" t="str">
            <v xml:space="preserve">Andrea Nguyen </v>
          </cell>
          <cell r="AI48" t="str">
            <v>GTA</v>
          </cell>
          <cell r="AJ48" t="str">
            <v>active</v>
          </cell>
          <cell r="AK48" t="str">
            <v>active</v>
          </cell>
          <cell r="AM48" t="str">
            <v>Andrea Nguyen</v>
          </cell>
        </row>
        <row r="49">
          <cell r="A49">
            <v>49</v>
          </cell>
          <cell r="B49" t="str">
            <v xml:space="preserve">Interim renovations to facilitate transfer of Acute Mental Health </v>
          </cell>
          <cell r="C49" t="str">
            <v xml:space="preserve">Brockville General Hospital </v>
          </cell>
          <cell r="D49" t="str">
            <v>Hospital</v>
          </cell>
          <cell r="E49">
            <v>49</v>
          </cell>
          <cell r="F49" t="str">
            <v xml:space="preserve">Ray Marshall </v>
          </cell>
          <cell r="G49" t="str">
            <v>613-345-5649 ext 1-1247</v>
          </cell>
          <cell r="H49" t="str">
            <v>marra@bgh-on.ca</v>
          </cell>
          <cell r="I49" t="str">
            <v xml:space="preserve">Steve Read </v>
          </cell>
          <cell r="J49" t="str">
            <v>613-345-5649 ext 1-1042</v>
          </cell>
          <cell r="K49" t="str">
            <v>reast@bgh-on.ca</v>
          </cell>
          <cell r="L49">
            <v>38780</v>
          </cell>
          <cell r="M49" t="str">
            <v>renovation</v>
          </cell>
          <cell r="N49" t="str">
            <v>other</v>
          </cell>
          <cell r="O49" t="str">
            <v>acute</v>
          </cell>
          <cell r="P49" t="str">
            <v xml:space="preserve">Capital Request Form/program brief   </v>
          </cell>
          <cell r="Q49" t="str">
            <v xml:space="preserve">not specified </v>
          </cell>
          <cell r="R49" t="str">
            <v>2010/11</v>
          </cell>
          <cell r="S49" t="str">
            <v>2011/12</v>
          </cell>
          <cell r="T49">
            <v>0</v>
          </cell>
          <cell r="U49">
            <v>9</v>
          </cell>
          <cell r="V49">
            <v>9</v>
          </cell>
          <cell r="W49">
            <v>0</v>
          </cell>
          <cell r="X49">
            <v>0.5720930232558139</v>
          </cell>
          <cell r="Y49">
            <v>0.42906976744186043</v>
          </cell>
          <cell r="Z49">
            <v>0</v>
          </cell>
          <cell r="AA49">
            <v>38800</v>
          </cell>
          <cell r="AB49" t="str">
            <v>APPROVED</v>
          </cell>
          <cell r="AC49" t="str">
            <v>x</v>
          </cell>
          <cell r="AG49" t="e">
            <v>#N/A</v>
          </cell>
          <cell r="AH49" t="str">
            <v>Carolyn Beatty</v>
          </cell>
          <cell r="AI49" t="str">
            <v>N&amp;E</v>
          </cell>
          <cell r="AJ49" t="str">
            <v>removed from list</v>
          </cell>
          <cell r="AK49" t="str">
            <v>active</v>
          </cell>
          <cell r="AL49" t="str">
            <v>pending final ok</v>
          </cell>
          <cell r="AM49">
            <v>0</v>
          </cell>
        </row>
        <row r="50">
          <cell r="A50">
            <v>50</v>
          </cell>
          <cell r="B50" t="str">
            <v xml:space="preserve">Upgrade Key Infrastructure Systems </v>
          </cell>
          <cell r="C50" t="str">
            <v>Ross Memorial Hospital (Lindsay)</v>
          </cell>
          <cell r="D50" t="str">
            <v>Hospital</v>
          </cell>
          <cell r="E50" t="e">
            <v>#N/A</v>
          </cell>
          <cell r="F50" t="str">
            <v>Varouj Eskedjian, Vice President</v>
          </cell>
          <cell r="G50" t="str">
            <v>705-324-6111x6086</v>
          </cell>
          <cell r="H50" t="str">
            <v>veskedjian@rmh.org</v>
          </cell>
          <cell r="I50" t="str">
            <v>Brian Payne, CEO</v>
          </cell>
          <cell r="J50" t="str">
            <v>705-324-6111x4272</v>
          </cell>
          <cell r="K50" t="str">
            <v>bpayne@rmh.org</v>
          </cell>
          <cell r="L50">
            <v>38759</v>
          </cell>
          <cell r="M50" t="str">
            <v>renovation</v>
          </cell>
          <cell r="N50" t="str">
            <v>infrastructure</v>
          </cell>
          <cell r="O50" t="str">
            <v>acute</v>
          </cell>
          <cell r="P50" t="str">
            <v xml:space="preserve">Capital Request Form/program brief   </v>
          </cell>
          <cell r="Q50">
            <v>0</v>
          </cell>
          <cell r="R50">
            <v>38868</v>
          </cell>
          <cell r="S50">
            <v>39599</v>
          </cell>
          <cell r="T50">
            <v>0.78</v>
          </cell>
          <cell r="U50">
            <v>9.15</v>
          </cell>
          <cell r="V50">
            <v>9.93</v>
          </cell>
          <cell r="W50">
            <v>1</v>
          </cell>
          <cell r="X50">
            <v>7.9069767441860464E-2</v>
          </cell>
          <cell r="Y50">
            <v>0.30930232558139537</v>
          </cell>
          <cell r="Z50">
            <v>0.51724137931034486</v>
          </cell>
          <cell r="AA50">
            <v>38903</v>
          </cell>
          <cell r="AB50" t="str">
            <v>select one</v>
          </cell>
          <cell r="AC50" t="str">
            <v>x</v>
          </cell>
          <cell r="AG50" t="e">
            <v>#N/A</v>
          </cell>
          <cell r="AH50" t="str">
            <v>Heather Cuttress</v>
          </cell>
          <cell r="AI50" t="str">
            <v>GTA</v>
          </cell>
          <cell r="AJ50" t="str">
            <v>removed from list</v>
          </cell>
          <cell r="AK50" t="str">
            <v>active</v>
          </cell>
          <cell r="AL50" t="str">
            <v>Approved</v>
          </cell>
          <cell r="AM50" t="str">
            <v>Heather Cuttress</v>
          </cell>
        </row>
        <row r="51">
          <cell r="A51">
            <v>51</v>
          </cell>
          <cell r="B51" t="str">
            <v>The Scarborough Hospital  (General Site) - Plumbing Infrastructure</v>
          </cell>
          <cell r="C51" t="str">
            <v>The Scarborough Hospital</v>
          </cell>
          <cell r="D51" t="str">
            <v>Hospital</v>
          </cell>
          <cell r="E51" t="e">
            <v>#N/A</v>
          </cell>
          <cell r="F51" t="str">
            <v>Cara Fleming</v>
          </cell>
          <cell r="G51" t="str">
            <v xml:space="preserve">416.495.2701 ext 4754
</v>
          </cell>
          <cell r="H51" t="str">
            <v>cflemming@tsh.to</v>
          </cell>
          <cell r="I51">
            <v>0</v>
          </cell>
          <cell r="J51">
            <v>0</v>
          </cell>
          <cell r="K51">
            <v>0</v>
          </cell>
          <cell r="L51">
            <v>37802</v>
          </cell>
          <cell r="M51" t="str">
            <v>remediation</v>
          </cell>
          <cell r="N51" t="str">
            <v>infrastructure</v>
          </cell>
          <cell r="O51" t="str">
            <v>acute</v>
          </cell>
          <cell r="P51" t="str">
            <v xml:space="preserve">Capital Request Form/program brief   </v>
          </cell>
          <cell r="Q51" t="str">
            <v>n/a</v>
          </cell>
          <cell r="R51" t="str">
            <v>anytime</v>
          </cell>
          <cell r="S51" t="str">
            <v>2 yrs from approval</v>
          </cell>
          <cell r="T51">
            <v>0.54</v>
          </cell>
          <cell r="U51">
            <v>4.8600000000000003</v>
          </cell>
          <cell r="V51">
            <v>5.4</v>
          </cell>
          <cell r="W51">
            <v>0.14285714285714285</v>
          </cell>
          <cell r="X51">
            <v>0</v>
          </cell>
          <cell r="Y51">
            <v>3.5714285714285712E-2</v>
          </cell>
          <cell r="Z51">
            <v>0.27586206896551724</v>
          </cell>
          <cell r="AA51">
            <v>39392</v>
          </cell>
          <cell r="AB51" t="str">
            <v>select one</v>
          </cell>
          <cell r="AC51" t="str">
            <v>x</v>
          </cell>
          <cell r="AG51">
            <v>51</v>
          </cell>
          <cell r="AH51" t="str">
            <v>Sophie Georgas</v>
          </cell>
          <cell r="AI51" t="str">
            <v>GTA</v>
          </cell>
          <cell r="AJ51" t="str">
            <v>active</v>
          </cell>
          <cell r="AK51" t="str">
            <v>active</v>
          </cell>
          <cell r="AM51" t="str">
            <v>Sophie Georgas</v>
          </cell>
        </row>
        <row r="52">
          <cell r="A52">
            <v>52</v>
          </cell>
          <cell r="B52" t="str">
            <v xml:space="preserve">Chillers Replacement project  to Civic site, Riverside site and the Rehab centre </v>
          </cell>
          <cell r="C52" t="str">
            <v>The Ottawa Hospital</v>
          </cell>
          <cell r="D52" t="str">
            <v>Hospital</v>
          </cell>
          <cell r="E52" t="e">
            <v>#N/A</v>
          </cell>
          <cell r="F52" t="str">
            <v>Cameron Love, VP</v>
          </cell>
          <cell r="G52" t="str">
            <v>(613) 715-7981</v>
          </cell>
          <cell r="H52" t="str">
            <v>clove@ottawahospital.on.ca</v>
          </cell>
          <cell r="I52" t="str">
            <v>Framk Medwenitsch,Director</v>
          </cell>
          <cell r="J52" t="str">
            <v>(613) 737-8418</v>
          </cell>
          <cell r="K52" t="str">
            <v>fmedwenitsch@ottawahospital.on.ca</v>
          </cell>
          <cell r="L52">
            <v>2008</v>
          </cell>
          <cell r="M52" t="str">
            <v>remediation</v>
          </cell>
          <cell r="N52" t="str">
            <v>infrastructure</v>
          </cell>
          <cell r="O52" t="str">
            <v>acute</v>
          </cell>
          <cell r="P52" t="str">
            <v>other</v>
          </cell>
          <cell r="Q52" t="str">
            <v>unknown</v>
          </cell>
          <cell r="R52" t="str">
            <v>2010</v>
          </cell>
          <cell r="S52" t="str">
            <v>2011</v>
          </cell>
          <cell r="T52">
            <v>0.57155</v>
          </cell>
          <cell r="U52">
            <v>5.1439499999999994</v>
          </cell>
          <cell r="V52">
            <v>5.7154999999999996</v>
          </cell>
          <cell r="W52">
            <v>0.21428571428571427</v>
          </cell>
          <cell r="X52">
            <v>2.3255813953488372E-2</v>
          </cell>
          <cell r="Y52">
            <v>7.1013289036544844E-2</v>
          </cell>
          <cell r="Z52">
            <v>0</v>
          </cell>
          <cell r="AA52">
            <v>38799</v>
          </cell>
          <cell r="AB52" t="str">
            <v>NOT APPROVED</v>
          </cell>
          <cell r="AC52" t="str">
            <v>x</v>
          </cell>
          <cell r="AG52">
            <v>52</v>
          </cell>
          <cell r="AH52" t="str">
            <v>Maysea Chan</v>
          </cell>
          <cell r="AI52" t="str">
            <v>N&amp;E</v>
          </cell>
          <cell r="AJ52" t="str">
            <v>active</v>
          </cell>
          <cell r="AK52" t="str">
            <v>active</v>
          </cell>
          <cell r="AM52" t="str">
            <v xml:space="preserve">Maysea Chan </v>
          </cell>
        </row>
        <row r="53">
          <cell r="A53">
            <v>53</v>
          </cell>
          <cell r="B53" t="str">
            <v>Life Safety Upgrade</v>
          </cell>
          <cell r="C53" t="str">
            <v>St. Joseph's Health Care (Toronto)</v>
          </cell>
          <cell r="D53" t="str">
            <v>Hospital</v>
          </cell>
          <cell r="E53" t="e">
            <v>#N/A</v>
          </cell>
          <cell r="F53" t="str">
            <v>Susan Carey</v>
          </cell>
          <cell r="G53" t="str">
            <v>416-530-6771</v>
          </cell>
          <cell r="H53" t="str">
            <v>careys@stjoe.on.ca</v>
          </cell>
          <cell r="I53">
            <v>0</v>
          </cell>
          <cell r="J53">
            <v>0</v>
          </cell>
          <cell r="K53">
            <v>0</v>
          </cell>
          <cell r="L53">
            <v>38392</v>
          </cell>
          <cell r="M53" t="str">
            <v>renovation</v>
          </cell>
          <cell r="N53" t="str">
            <v>infrastructure</v>
          </cell>
          <cell r="O53" t="str">
            <v>acute</v>
          </cell>
          <cell r="P53" t="str">
            <v xml:space="preserve">Capital Request Form/program brief   </v>
          </cell>
          <cell r="Q53">
            <v>0</v>
          </cell>
          <cell r="R53">
            <v>0</v>
          </cell>
          <cell r="S53">
            <v>0</v>
          </cell>
          <cell r="T53">
            <v>0.6</v>
          </cell>
          <cell r="U53">
            <v>5.2</v>
          </cell>
          <cell r="V53">
            <v>5.8</v>
          </cell>
          <cell r="W53">
            <v>0.9285714285714286</v>
          </cell>
          <cell r="X53">
            <v>0.16744186046511628</v>
          </cell>
          <cell r="Y53">
            <v>0.35772425249169437</v>
          </cell>
          <cell r="Z53">
            <v>0.41379310344827586</v>
          </cell>
          <cell r="AA53" t="str">
            <v>March 25 2010</v>
          </cell>
          <cell r="AB53" t="str">
            <v>select one</v>
          </cell>
          <cell r="AC53" t="str">
            <v>x</v>
          </cell>
          <cell r="AG53" t="e">
            <v>#N/A</v>
          </cell>
          <cell r="AH53" t="str">
            <v>Noreen Ladha</v>
          </cell>
          <cell r="AI53" t="str">
            <v>GTA</v>
          </cell>
          <cell r="AJ53" t="str">
            <v>Approved</v>
          </cell>
          <cell r="AK53" t="str">
            <v>active</v>
          </cell>
          <cell r="AL53" t="str">
            <v>Approved</v>
          </cell>
          <cell r="AM53" t="str">
            <v>Nooreen Ladha</v>
          </cell>
        </row>
        <row r="54">
          <cell r="A54">
            <v>54</v>
          </cell>
          <cell r="B54" t="str">
            <v>Geriatric Day Hospital and Y Wing HVAC Systems Upgrade</v>
          </cell>
          <cell r="C54" t="str">
            <v>Bruyère Continuing Care (Ottawa)</v>
          </cell>
          <cell r="D54" t="str">
            <v>Hospital</v>
          </cell>
          <cell r="E54" t="e">
            <v>#N/A</v>
          </cell>
          <cell r="F54" t="str">
            <v>Daniel Levac, Senior VP, Corporate Services and Chief Financial Officer</v>
          </cell>
          <cell r="G54" t="str">
            <v xml:space="preserve"> (613) 562-4262 ext: 4030</v>
          </cell>
          <cell r="H54" t="str">
            <v>DLevac@bruyere.org</v>
          </cell>
          <cell r="I54" t="str">
            <v>Daniel Lavoie, Director of Facility and Maintenance</v>
          </cell>
          <cell r="J54" t="str">
            <v xml:space="preserve"> (613) 562-4262 ext: 4057</v>
          </cell>
          <cell r="K54" t="str">
            <v>DLavoie@bruyere.org</v>
          </cell>
          <cell r="L54" t="str">
            <v>2003 for original HVAC component; Pre-cap sub Jun 28, 2011 for combined</v>
          </cell>
          <cell r="M54" t="str">
            <v>renovation</v>
          </cell>
          <cell r="N54" t="str">
            <v>other</v>
          </cell>
          <cell r="O54" t="str">
            <v>rehab</v>
          </cell>
          <cell r="P54" t="str">
            <v xml:space="preserve">Capital Request Form/program brief   </v>
          </cell>
          <cell r="Q54">
            <v>56240</v>
          </cell>
          <cell r="R54" t="str">
            <v>2010</v>
          </cell>
          <cell r="S54" t="str">
            <v>2011</v>
          </cell>
          <cell r="T54">
            <v>0.99700000000000011</v>
          </cell>
          <cell r="U54">
            <v>8.9730000000000008</v>
          </cell>
          <cell r="V54">
            <v>9.9700000000000006</v>
          </cell>
          <cell r="W54">
            <v>0.21428571428571427</v>
          </cell>
          <cell r="X54">
            <v>0.46046511627906977</v>
          </cell>
          <cell r="Y54">
            <v>0.39892026578073086</v>
          </cell>
          <cell r="Z54">
            <v>0.44827586206896552</v>
          </cell>
          <cell r="AA54">
            <v>39273</v>
          </cell>
          <cell r="AB54" t="str">
            <v>APPROVED</v>
          </cell>
          <cell r="AC54" t="str">
            <v>x</v>
          </cell>
          <cell r="AG54">
            <v>54</v>
          </cell>
          <cell r="AH54" t="str">
            <v>Maysea Chan</v>
          </cell>
          <cell r="AI54" t="str">
            <v>N&amp;E</v>
          </cell>
          <cell r="AJ54" t="str">
            <v>active</v>
          </cell>
          <cell r="AK54" t="str">
            <v>active</v>
          </cell>
          <cell r="AM54" t="str">
            <v>Ingrid Farag</v>
          </cell>
        </row>
        <row r="55">
          <cell r="A55">
            <v>55</v>
          </cell>
          <cell r="B55" t="str">
            <v>Physical Plant Redevelopment</v>
          </cell>
          <cell r="C55" t="str">
            <v xml:space="preserve">Kirkland and District Hospital </v>
          </cell>
          <cell r="D55" t="str">
            <v>Hospital</v>
          </cell>
          <cell r="E55" t="e">
            <v>#N/A</v>
          </cell>
          <cell r="F55" t="str">
            <v>Mr. Hal Fjeldsted, CEO</v>
          </cell>
          <cell r="G55" t="str">
            <v>705-568-2201</v>
          </cell>
          <cell r="H55" t="str">
            <v>hfjeldsted@kdhospital.com</v>
          </cell>
          <cell r="I55">
            <v>0</v>
          </cell>
          <cell r="J55">
            <v>0</v>
          </cell>
          <cell r="K55">
            <v>0</v>
          </cell>
          <cell r="L55">
            <v>37986</v>
          </cell>
          <cell r="M55" t="str">
            <v>renovation</v>
          </cell>
          <cell r="N55" t="str">
            <v>infrastructure</v>
          </cell>
          <cell r="O55" t="str">
            <v>acute</v>
          </cell>
          <cell r="P55" t="str">
            <v xml:space="preserve">Capital Request Form/program brief   </v>
          </cell>
          <cell r="Q55">
            <v>0</v>
          </cell>
          <cell r="R55">
            <v>0</v>
          </cell>
          <cell r="S55">
            <v>0</v>
          </cell>
          <cell r="T55">
            <v>0.8</v>
          </cell>
          <cell r="U55">
            <v>6.8</v>
          </cell>
          <cell r="V55">
            <v>9.1199999999999992</v>
          </cell>
          <cell r="W55">
            <v>0.2857142857142857</v>
          </cell>
          <cell r="X55">
            <v>4.6511627906976744E-2</v>
          </cell>
          <cell r="Y55">
            <v>0.10631229235880399</v>
          </cell>
          <cell r="Z55">
            <v>0</v>
          </cell>
          <cell r="AA55">
            <v>38800</v>
          </cell>
          <cell r="AB55" t="str">
            <v>APPROVED</v>
          </cell>
          <cell r="AC55" t="str">
            <v>x</v>
          </cell>
          <cell r="AG55">
            <v>55</v>
          </cell>
          <cell r="AH55">
            <v>0</v>
          </cell>
          <cell r="AI55" t="str">
            <v>N&amp;E</v>
          </cell>
          <cell r="AJ55" t="str">
            <v>active</v>
          </cell>
          <cell r="AK55" t="str">
            <v>active</v>
          </cell>
          <cell r="AM55" t="str">
            <v>Maureen Judge</v>
          </cell>
        </row>
        <row r="56">
          <cell r="A56">
            <v>56</v>
          </cell>
          <cell r="B56" t="str">
            <v xml:space="preserve">Replacement of  fuel storage and distribution systems at 3 sites </v>
          </cell>
          <cell r="C56" t="str">
            <v>James Bay General Hospital</v>
          </cell>
          <cell r="D56" t="str">
            <v>Hospital</v>
          </cell>
          <cell r="E56" t="str">
            <v>check</v>
          </cell>
          <cell r="F56" t="str">
            <v>Eric Sparks, CEO</v>
          </cell>
          <cell r="G56" t="str">
            <v>705-336-2947 X 34</v>
          </cell>
          <cell r="H56" t="str">
            <v>eric.sparks@jbgh.org</v>
          </cell>
          <cell r="I56">
            <v>0</v>
          </cell>
          <cell r="J56">
            <v>0</v>
          </cell>
          <cell r="K56">
            <v>0</v>
          </cell>
          <cell r="L56">
            <v>0</v>
          </cell>
          <cell r="M56" t="str">
            <v>remediation</v>
          </cell>
          <cell r="N56" t="str">
            <v>infrastructure</v>
          </cell>
          <cell r="O56" t="str">
            <v>acute</v>
          </cell>
          <cell r="P56" t="str">
            <v xml:space="preserve">Capital Request Form/program brief   </v>
          </cell>
          <cell r="Q56">
            <v>0</v>
          </cell>
          <cell r="R56">
            <v>0</v>
          </cell>
          <cell r="S56">
            <v>0</v>
          </cell>
          <cell r="T56">
            <v>0.4</v>
          </cell>
          <cell r="U56">
            <v>3.8</v>
          </cell>
          <cell r="V56">
            <v>4.2</v>
          </cell>
          <cell r="W56">
            <v>1</v>
          </cell>
          <cell r="X56">
            <v>0</v>
          </cell>
          <cell r="Y56">
            <v>0.25</v>
          </cell>
          <cell r="Z56">
            <v>0</v>
          </cell>
          <cell r="AA56">
            <v>38800</v>
          </cell>
          <cell r="AB56" t="str">
            <v>APPROVED</v>
          </cell>
          <cell r="AC56" t="str">
            <v>x</v>
          </cell>
          <cell r="AG56" t="e">
            <v>#N/A</v>
          </cell>
          <cell r="AH56" t="str">
            <v>Maureen Judge</v>
          </cell>
          <cell r="AI56" t="str">
            <v>N&amp;E</v>
          </cell>
          <cell r="AJ56" t="str">
            <v>approved</v>
          </cell>
          <cell r="AK56" t="str">
            <v>active</v>
          </cell>
          <cell r="AM56" t="str">
            <v>Maureen Judge</v>
          </cell>
        </row>
        <row r="57">
          <cell r="A57">
            <v>57</v>
          </cell>
          <cell r="B57" t="str">
            <v>Early Works II Project to address mechanical and electrical issues</v>
          </cell>
          <cell r="C57" t="str">
            <v xml:space="preserve">Cambridge Memorial Hospital </v>
          </cell>
          <cell r="D57" t="str">
            <v>Hospital</v>
          </cell>
          <cell r="E57" t="str">
            <v>check</v>
          </cell>
          <cell r="F57" t="str">
            <v>Angelo Presta</v>
          </cell>
          <cell r="G57" t="str">
            <v>(519) 621-2333 x2308</v>
          </cell>
          <cell r="H57" t="str">
            <v>apresta@cmh.org</v>
          </cell>
          <cell r="I57">
            <v>0</v>
          </cell>
          <cell r="J57">
            <v>0</v>
          </cell>
          <cell r="K57">
            <v>0</v>
          </cell>
          <cell r="L57">
            <v>38046</v>
          </cell>
          <cell r="M57" t="str">
            <v>renovation</v>
          </cell>
          <cell r="N57" t="str">
            <v>infrastructure</v>
          </cell>
          <cell r="O57" t="str">
            <v>select one</v>
          </cell>
          <cell r="P57" t="str">
            <v xml:space="preserve">Capital Request Form/program brief   </v>
          </cell>
          <cell r="Q57">
            <v>0</v>
          </cell>
          <cell r="R57" t="str">
            <v>tbd</v>
          </cell>
          <cell r="S57" t="str">
            <v>tbd</v>
          </cell>
          <cell r="T57">
            <v>0.52660000000000018</v>
          </cell>
          <cell r="U57">
            <v>4.7393999999999998</v>
          </cell>
          <cell r="V57">
            <v>5.266</v>
          </cell>
          <cell r="W57">
            <v>0.9285714285714286</v>
          </cell>
          <cell r="X57">
            <v>0</v>
          </cell>
          <cell r="Y57">
            <v>0.23214285714285715</v>
          </cell>
          <cell r="Z57">
            <v>0.13793103448275862</v>
          </cell>
          <cell r="AA57" t="str">
            <v>March 25/2010</v>
          </cell>
          <cell r="AB57" t="str">
            <v>select one</v>
          </cell>
          <cell r="AC57" t="str">
            <v>x</v>
          </cell>
          <cell r="AG57" t="e">
            <v>#N/A</v>
          </cell>
          <cell r="AH57" t="str">
            <v>Jordana Berger</v>
          </cell>
          <cell r="AI57" t="str">
            <v>S&amp;W</v>
          </cell>
          <cell r="AJ57" t="str">
            <v>approved</v>
          </cell>
          <cell r="AK57" t="str">
            <v>approved</v>
          </cell>
          <cell r="AM57" t="str">
            <v>Jordana Berger</v>
          </cell>
        </row>
        <row r="58">
          <cell r="A58">
            <v>58</v>
          </cell>
          <cell r="B58" t="str">
            <v>Facility Redevelopment</v>
          </cell>
          <cell r="C58" t="str">
            <v xml:space="preserve">Geraldton District Hospital </v>
          </cell>
          <cell r="D58" t="str">
            <v>Hospital</v>
          </cell>
          <cell r="E58" t="e">
            <v>#N/A</v>
          </cell>
          <cell r="F58" t="str">
            <v>Kurt Pristanski, CEO</v>
          </cell>
          <cell r="G58" t="str">
            <v>807-854-4107</v>
          </cell>
          <cell r="H58" t="str">
            <v>kpristanski@geraldtondh.com</v>
          </cell>
          <cell r="I58">
            <v>0</v>
          </cell>
          <cell r="J58">
            <v>0</v>
          </cell>
          <cell r="K58">
            <v>0</v>
          </cell>
          <cell r="L58">
            <v>37986</v>
          </cell>
          <cell r="M58" t="str">
            <v>renovation</v>
          </cell>
          <cell r="N58" t="str">
            <v>other</v>
          </cell>
          <cell r="O58" t="str">
            <v>acute</v>
          </cell>
          <cell r="P58" t="str">
            <v xml:space="preserve">Capital Request Form/program brief   </v>
          </cell>
          <cell r="Q58">
            <v>0</v>
          </cell>
          <cell r="R58">
            <v>38897</v>
          </cell>
          <cell r="S58">
            <v>39081</v>
          </cell>
          <cell r="T58">
            <v>0</v>
          </cell>
          <cell r="U58">
            <v>0</v>
          </cell>
          <cell r="V58">
            <v>5.55</v>
          </cell>
          <cell r="W58">
            <v>0.14285714285714285</v>
          </cell>
          <cell r="X58">
            <v>0.15348837209302327</v>
          </cell>
          <cell r="Y58">
            <v>0.15083056478405316</v>
          </cell>
          <cell r="Z58">
            <v>0</v>
          </cell>
          <cell r="AA58">
            <v>38800</v>
          </cell>
          <cell r="AB58" t="str">
            <v>select one</v>
          </cell>
          <cell r="AC58" t="str">
            <v>x</v>
          </cell>
          <cell r="AG58">
            <v>58</v>
          </cell>
          <cell r="AH58" t="str">
            <v>Maureen Judge</v>
          </cell>
          <cell r="AI58" t="str">
            <v>N&amp;E</v>
          </cell>
          <cell r="AJ58" t="str">
            <v>active</v>
          </cell>
          <cell r="AK58" t="str">
            <v>active</v>
          </cell>
          <cell r="AM58" t="str">
            <v>Maureen Judge</v>
          </cell>
        </row>
        <row r="59">
          <cell r="A59">
            <v>59</v>
          </cell>
          <cell r="B59" t="str">
            <v>Relocation of administrative offices</v>
          </cell>
          <cell r="C59" t="str">
            <v>Quinte Health Care (Belleville Site)</v>
          </cell>
          <cell r="D59" t="str">
            <v>Hospital</v>
          </cell>
          <cell r="E59">
            <v>59</v>
          </cell>
          <cell r="F59" t="str">
            <v>Bruce Laughton</v>
          </cell>
          <cell r="G59" t="str">
            <v>613-969-7400 ext 2400</v>
          </cell>
          <cell r="H59" t="str">
            <v>blaughton@qhc.on.ca</v>
          </cell>
          <cell r="I59" t="str">
            <v>Mike Prociw</v>
          </cell>
          <cell r="J59" t="str">
            <v>613 969 7400ext 2872</v>
          </cell>
          <cell r="K59" t="str">
            <v>mprociw@qhc.on.ca</v>
          </cell>
          <cell r="L59">
            <v>38246</v>
          </cell>
          <cell r="M59" t="str">
            <v>renovation</v>
          </cell>
          <cell r="N59" t="str">
            <v>other</v>
          </cell>
          <cell r="O59" t="str">
            <v>acute</v>
          </cell>
          <cell r="P59" t="str">
            <v xml:space="preserve">Capital Request Form/program brief   </v>
          </cell>
          <cell r="Q59" t="str">
            <v xml:space="preserve">unknown </v>
          </cell>
          <cell r="R59" t="str">
            <v>2010/11</v>
          </cell>
          <cell r="S59" t="str">
            <v>2011/12</v>
          </cell>
          <cell r="T59">
            <v>0.2</v>
          </cell>
          <cell r="U59">
            <v>1.8</v>
          </cell>
          <cell r="V59">
            <v>2</v>
          </cell>
          <cell r="W59">
            <v>0</v>
          </cell>
          <cell r="X59">
            <v>0.22790697674418606</v>
          </cell>
          <cell r="Y59">
            <v>0.17093023255813955</v>
          </cell>
          <cell r="Z59">
            <v>6.8965517241379309E-2</v>
          </cell>
          <cell r="AA59">
            <v>38800</v>
          </cell>
          <cell r="AB59" t="str">
            <v>APPROVED</v>
          </cell>
          <cell r="AC59" t="str">
            <v>x</v>
          </cell>
          <cell r="AG59" t="e">
            <v>#N/A</v>
          </cell>
          <cell r="AH59" t="str">
            <v>Carolyn Beatty</v>
          </cell>
          <cell r="AI59" t="str">
            <v>N&amp;E</v>
          </cell>
          <cell r="AJ59" t="str">
            <v>removed from list</v>
          </cell>
          <cell r="AK59" t="str">
            <v>active</v>
          </cell>
          <cell r="AM59">
            <v>0</v>
          </cell>
        </row>
        <row r="60">
          <cell r="A60">
            <v>60</v>
          </cell>
          <cell r="B60" t="str">
            <v xml:space="preserve">St. Mary’s Of the Lake Building Envelope Restoration </v>
          </cell>
          <cell r="C60" t="str">
            <v>Providence Care (Kingston)</v>
          </cell>
          <cell r="D60" t="str">
            <v>Hospital</v>
          </cell>
          <cell r="E60" t="e">
            <v>#N/A</v>
          </cell>
          <cell r="F60" t="str">
            <v xml:space="preserve">Dale Kenney </v>
          </cell>
          <cell r="G60" t="str">
            <v>613-548-7222 ext 2236</v>
          </cell>
          <cell r="H60" t="str">
            <v>ceo@providencecare.ca</v>
          </cell>
          <cell r="I60" t="str">
            <v xml:space="preserve">Ted Darby </v>
          </cell>
          <cell r="J60" t="str">
            <v>613-549-6666 ext3636</v>
          </cell>
          <cell r="K60" t="str">
            <v>darbye@kgh.kari.net</v>
          </cell>
          <cell r="L60">
            <v>37802</v>
          </cell>
          <cell r="M60" t="str">
            <v>renovation</v>
          </cell>
          <cell r="N60" t="str">
            <v>infrastructure</v>
          </cell>
          <cell r="O60" t="str">
            <v>CCC</v>
          </cell>
          <cell r="P60" t="str">
            <v xml:space="preserve">Capital Request Form/program brief   </v>
          </cell>
          <cell r="Q60" t="str">
            <v xml:space="preserve">unknown </v>
          </cell>
          <cell r="R60" t="str">
            <v>2010/11</v>
          </cell>
          <cell r="S60" t="str">
            <v>2011/12</v>
          </cell>
          <cell r="T60">
            <v>0.5</v>
          </cell>
          <cell r="U60">
            <v>3</v>
          </cell>
          <cell r="V60">
            <v>3.7450000000000001</v>
          </cell>
          <cell r="W60">
            <v>0.21428571428571427</v>
          </cell>
          <cell r="X60">
            <v>6.0465116279069767E-2</v>
          </cell>
          <cell r="Y60">
            <v>9.8920265780730904E-2</v>
          </cell>
          <cell r="Z60">
            <v>0</v>
          </cell>
          <cell r="AA60">
            <v>39389</v>
          </cell>
          <cell r="AB60" t="str">
            <v>APPROVED</v>
          </cell>
          <cell r="AC60" t="str">
            <v>x</v>
          </cell>
          <cell r="AG60">
            <v>60</v>
          </cell>
          <cell r="AH60" t="str">
            <v>Carolyn Beatty</v>
          </cell>
          <cell r="AI60" t="str">
            <v>N&amp;E</v>
          </cell>
          <cell r="AJ60" t="str">
            <v>active</v>
          </cell>
          <cell r="AK60" t="str">
            <v>active</v>
          </cell>
          <cell r="AM60">
            <v>0</v>
          </cell>
        </row>
        <row r="61">
          <cell r="A61">
            <v>61</v>
          </cell>
          <cell r="B61" t="str">
            <v>St. Mary’s Of the Lake HVAC Upgrades - Chiller and Humidification</v>
          </cell>
          <cell r="C61" t="str">
            <v>Providence Care (Kingston)</v>
          </cell>
          <cell r="D61" t="str">
            <v>Hospital</v>
          </cell>
          <cell r="E61" t="e">
            <v>#N/A</v>
          </cell>
          <cell r="F61" t="str">
            <v>Dale Kenney</v>
          </cell>
          <cell r="G61" t="str">
            <v>613-548-7222 ext 2236</v>
          </cell>
          <cell r="H61" t="str">
            <v>ceo@providencecare.ca</v>
          </cell>
          <cell r="I61" t="str">
            <v>Ted Darby</v>
          </cell>
          <cell r="J61" t="str">
            <v>613-549-6666 ext 3636</v>
          </cell>
          <cell r="K61" t="str">
            <v>darbye@kgh.kari.net</v>
          </cell>
          <cell r="L61">
            <v>38529</v>
          </cell>
          <cell r="M61" t="str">
            <v>renovation</v>
          </cell>
          <cell r="N61" t="str">
            <v>infrastructure</v>
          </cell>
          <cell r="O61" t="str">
            <v>CCC</v>
          </cell>
          <cell r="P61" t="str">
            <v xml:space="preserve">Capital Request Form/program brief   </v>
          </cell>
          <cell r="Q61" t="str">
            <v>N/A</v>
          </cell>
          <cell r="R61" t="str">
            <v>2010/11</v>
          </cell>
          <cell r="S61" t="str">
            <v>2010/11</v>
          </cell>
          <cell r="T61">
            <v>0.2</v>
          </cell>
          <cell r="U61">
            <v>1.8</v>
          </cell>
          <cell r="V61">
            <v>2</v>
          </cell>
          <cell r="W61">
            <v>0.14285714285714285</v>
          </cell>
          <cell r="X61">
            <v>0</v>
          </cell>
          <cell r="Y61">
            <v>3.5714285714285712E-2</v>
          </cell>
          <cell r="Z61">
            <v>0</v>
          </cell>
          <cell r="AA61">
            <v>39389</v>
          </cell>
          <cell r="AB61" t="str">
            <v>NOT APPROVED</v>
          </cell>
          <cell r="AC61" t="str">
            <v>x</v>
          </cell>
          <cell r="AG61" t="e">
            <v>#N/A</v>
          </cell>
          <cell r="AH61" t="str">
            <v>Carolyn Beatty</v>
          </cell>
          <cell r="AI61" t="str">
            <v>N&amp;E</v>
          </cell>
          <cell r="AJ61" t="str">
            <v>removed from list</v>
          </cell>
          <cell r="AK61" t="str">
            <v>active</v>
          </cell>
          <cell r="AM61">
            <v>0</v>
          </cell>
        </row>
        <row r="62">
          <cell r="A62">
            <v>62</v>
          </cell>
          <cell r="B62" t="str">
            <v xml:space="preserve">Decommissioning and demolition of the Mitton site.  </v>
          </cell>
          <cell r="C62" t="str">
            <v>Bluewater Health (Sarnia Mitton Site)</v>
          </cell>
          <cell r="D62" t="str">
            <v>Hospital</v>
          </cell>
          <cell r="E62" t="e">
            <v>#N/A</v>
          </cell>
          <cell r="F62" t="str">
            <v>Mike Lapine</v>
          </cell>
          <cell r="G62" t="str">
            <v>519.464.4400 ext 4721</v>
          </cell>
          <cell r="H62" t="str">
            <v>mlapaine@bluewaterhealth.ca</v>
          </cell>
          <cell r="I62">
            <v>0</v>
          </cell>
          <cell r="J62">
            <v>0</v>
          </cell>
          <cell r="K62">
            <v>0</v>
          </cell>
          <cell r="L62">
            <v>0</v>
          </cell>
          <cell r="M62" t="str">
            <v>infrastructure</v>
          </cell>
          <cell r="N62" t="str">
            <v>other</v>
          </cell>
          <cell r="O62" t="str">
            <v>select one</v>
          </cell>
          <cell r="P62" t="str">
            <v xml:space="preserve">Early Planning (No proposal)   </v>
          </cell>
          <cell r="Q62">
            <v>0</v>
          </cell>
          <cell r="R62">
            <v>0</v>
          </cell>
          <cell r="S62">
            <v>0</v>
          </cell>
          <cell r="T62">
            <v>5.22</v>
          </cell>
          <cell r="U62">
            <v>1.98</v>
          </cell>
          <cell r="V62">
            <v>7.2</v>
          </cell>
          <cell r="W62">
            <v>7.1428571428571425E-2</v>
          </cell>
          <cell r="X62">
            <v>8.8372093023255813E-2</v>
          </cell>
          <cell r="Y62">
            <v>8.4136212624584705E-2</v>
          </cell>
          <cell r="Z62">
            <v>0.13793103448275862</v>
          </cell>
          <cell r="AA62">
            <v>0</v>
          </cell>
          <cell r="AB62" t="str">
            <v>select one</v>
          </cell>
          <cell r="AG62">
            <v>62</v>
          </cell>
          <cell r="AH62" t="str">
            <v>Rachael Patel</v>
          </cell>
          <cell r="AI62" t="str">
            <v>S&amp;W</v>
          </cell>
          <cell r="AJ62" t="str">
            <v>active</v>
          </cell>
          <cell r="AK62" t="str">
            <v>active</v>
          </cell>
          <cell r="AM62" t="str">
            <v>Linda Lalani</v>
          </cell>
        </row>
        <row r="63">
          <cell r="A63">
            <v>63</v>
          </cell>
          <cell r="B63" t="str">
            <v xml:space="preserve">Renovation of existing inpatient pharmacy department </v>
          </cell>
          <cell r="C63" t="str">
            <v>Grand River Hospital (KW Site)</v>
          </cell>
          <cell r="D63" t="str">
            <v>Hospital</v>
          </cell>
          <cell r="E63" t="e">
            <v>#N/A</v>
          </cell>
          <cell r="F63" t="str">
            <v>Jenny Rajabelly</v>
          </cell>
          <cell r="G63" t="str">
            <v>(519) 749-4300 ext 3565</v>
          </cell>
          <cell r="H63" t="str">
            <v>jenny.rajabelly@grhosp.on.ca</v>
          </cell>
          <cell r="I63">
            <v>0</v>
          </cell>
          <cell r="J63">
            <v>0</v>
          </cell>
          <cell r="K63">
            <v>0</v>
          </cell>
          <cell r="L63">
            <v>38497</v>
          </cell>
          <cell r="M63" t="str">
            <v>renovation</v>
          </cell>
          <cell r="N63" t="str">
            <v>other</v>
          </cell>
          <cell r="O63" t="str">
            <v>select one</v>
          </cell>
          <cell r="P63" t="str">
            <v xml:space="preserve">Capital Request Form/program brief   </v>
          </cell>
          <cell r="Q63">
            <v>6295</v>
          </cell>
          <cell r="R63">
            <v>38533</v>
          </cell>
          <cell r="S63">
            <v>38898</v>
          </cell>
          <cell r="T63">
            <v>0.26950000000000002</v>
          </cell>
          <cell r="U63">
            <v>1.2265000000000001</v>
          </cell>
          <cell r="V63">
            <v>1.54</v>
          </cell>
          <cell r="W63">
            <v>0.14285714285714285</v>
          </cell>
          <cell r="X63">
            <v>0.17209302325581396</v>
          </cell>
          <cell r="Y63">
            <v>0.16478405315614619</v>
          </cell>
          <cell r="Z63">
            <v>0.13793103448275862</v>
          </cell>
          <cell r="AA63">
            <v>38798</v>
          </cell>
          <cell r="AB63" t="str">
            <v>select one</v>
          </cell>
          <cell r="AC63" t="str">
            <v>x</v>
          </cell>
          <cell r="AG63">
            <v>63</v>
          </cell>
          <cell r="AH63" t="str">
            <v>Kevin Grossi</v>
          </cell>
          <cell r="AI63" t="str">
            <v>S&amp;W</v>
          </cell>
          <cell r="AJ63" t="str">
            <v>active</v>
          </cell>
          <cell r="AK63" t="str">
            <v>active</v>
          </cell>
          <cell r="AM63" t="str">
            <v>Kevin Grossi</v>
          </cell>
        </row>
        <row r="64">
          <cell r="A64">
            <v>64</v>
          </cell>
          <cell r="B64" t="str">
            <v xml:space="preserve">East Façade Refurbishment </v>
          </cell>
          <cell r="C64" t="str">
            <v xml:space="preserve">St. Mary’s General Hospital (Kitchener) </v>
          </cell>
          <cell r="D64" t="str">
            <v>Hospital</v>
          </cell>
          <cell r="E64" t="e">
            <v>#N/A</v>
          </cell>
          <cell r="F64" t="str">
            <v>Leeanne Kidd</v>
          </cell>
          <cell r="G64">
            <v>5197496947</v>
          </cell>
          <cell r="H64" t="str">
            <v>lkidd@smgh.ca</v>
          </cell>
          <cell r="I64">
            <v>0</v>
          </cell>
          <cell r="J64">
            <v>0</v>
          </cell>
          <cell r="K64">
            <v>0</v>
          </cell>
          <cell r="L64">
            <v>38589</v>
          </cell>
          <cell r="M64" t="str">
            <v>renovation</v>
          </cell>
          <cell r="N64" t="str">
            <v>infrastructure</v>
          </cell>
          <cell r="O64" t="str">
            <v>select one</v>
          </cell>
          <cell r="P64" t="str">
            <v xml:space="preserve">Capital Request Form/program brief   </v>
          </cell>
          <cell r="Q64" t="str">
            <v>n/a</v>
          </cell>
          <cell r="R64">
            <v>0</v>
          </cell>
          <cell r="S64">
            <v>0</v>
          </cell>
          <cell r="T64">
            <v>0.27</v>
          </cell>
          <cell r="U64">
            <v>2.4500000000000002</v>
          </cell>
          <cell r="V64">
            <v>2.72</v>
          </cell>
          <cell r="W64">
            <v>0.14285714285714285</v>
          </cell>
          <cell r="X64">
            <v>0</v>
          </cell>
          <cell r="Y64">
            <v>3.5714285714285712E-2</v>
          </cell>
          <cell r="Z64">
            <v>0.13793103448275862</v>
          </cell>
          <cell r="AA64">
            <v>39392</v>
          </cell>
          <cell r="AB64" t="str">
            <v>select one</v>
          </cell>
          <cell r="AC64" t="str">
            <v>x</v>
          </cell>
          <cell r="AG64">
            <v>64</v>
          </cell>
          <cell r="AH64" t="str">
            <v>Kevin Grossi</v>
          </cell>
          <cell r="AI64" t="str">
            <v>S&amp;W</v>
          </cell>
          <cell r="AJ64" t="str">
            <v>active</v>
          </cell>
          <cell r="AK64" t="str">
            <v>active</v>
          </cell>
          <cell r="AM64" t="str">
            <v>Sergey Ruzaev</v>
          </cell>
        </row>
        <row r="65">
          <cell r="A65">
            <v>65</v>
          </cell>
          <cell r="B65" t="str">
            <v xml:space="preserve"> Boiler Replacement</v>
          </cell>
          <cell r="C65" t="str">
            <v xml:space="preserve">Sudbury Regional  Hospital (Memorial Site) </v>
          </cell>
          <cell r="D65" t="str">
            <v>Hospital</v>
          </cell>
          <cell r="E65">
            <v>65</v>
          </cell>
          <cell r="F65" t="str">
            <v>Joe Pilon, VP PT. Care Services</v>
          </cell>
          <cell r="G65" t="str">
            <v>705-522--2200 Ext 2871</v>
          </cell>
          <cell r="H65" t="str">
            <v>jpilon@hrsrh.on.ca</v>
          </cell>
          <cell r="I65" t="str">
            <v>Ben Petersen, CFO</v>
          </cell>
          <cell r="J65" t="str">
            <v>705-523-7031</v>
          </cell>
          <cell r="K65" t="str">
            <v>bpetersen@hrsrh.on.ca</v>
          </cell>
          <cell r="L65">
            <v>38799</v>
          </cell>
          <cell r="M65" t="str">
            <v>remediation</v>
          </cell>
          <cell r="N65" t="str">
            <v>infrastructure</v>
          </cell>
          <cell r="O65" t="str">
            <v>acute</v>
          </cell>
          <cell r="P65" t="str">
            <v xml:space="preserve">Early Planning (No proposal)   </v>
          </cell>
          <cell r="Q65" t="str">
            <v>N/A</v>
          </cell>
          <cell r="R65">
            <v>38837</v>
          </cell>
          <cell r="S65">
            <v>0</v>
          </cell>
          <cell r="T65">
            <v>0.1</v>
          </cell>
          <cell r="U65">
            <v>0.9</v>
          </cell>
          <cell r="V65">
            <v>1</v>
          </cell>
          <cell r="W65">
            <v>0.14285714285714285</v>
          </cell>
          <cell r="X65">
            <v>0</v>
          </cell>
          <cell r="Y65">
            <v>3.5714285714285712E-2</v>
          </cell>
          <cell r="Z65">
            <v>0.27586206896551724</v>
          </cell>
          <cell r="AA65" t="str">
            <v>March 25 2010</v>
          </cell>
          <cell r="AB65" t="str">
            <v>select one</v>
          </cell>
          <cell r="AC65" t="str">
            <v>x</v>
          </cell>
          <cell r="AG65" t="e">
            <v>#N/A</v>
          </cell>
          <cell r="AH65" t="str">
            <v>Mila Peters</v>
          </cell>
          <cell r="AI65" t="str">
            <v>N&amp;E</v>
          </cell>
          <cell r="AJ65" t="str">
            <v>removed from list</v>
          </cell>
          <cell r="AK65" t="str">
            <v>active</v>
          </cell>
          <cell r="AM65">
            <v>0</v>
          </cell>
        </row>
        <row r="66">
          <cell r="A66">
            <v>66</v>
          </cell>
          <cell r="B66" t="str">
            <v>St. Peter's Maplewood - Phase III Demolition West Wing</v>
          </cell>
          <cell r="C66" t="str">
            <v xml:space="preserve">Hamilton Health Sciences </v>
          </cell>
          <cell r="D66" t="str">
            <v>Hospital</v>
          </cell>
          <cell r="E66" t="e">
            <v>#N/A</v>
          </cell>
          <cell r="F66" t="str">
            <v>Kelly Campbell</v>
          </cell>
          <cell r="G66" t="str">
            <v>(905) 527-4322 X 46824</v>
          </cell>
          <cell r="H66" t="str">
            <v>kcampbell@hhsc.ca</v>
          </cell>
          <cell r="I66" t="str">
            <v>Rebecca Repa</v>
          </cell>
          <cell r="J66" t="str">
            <v>(905) 522-1155 ext 35282</v>
          </cell>
          <cell r="K66" t="str">
            <v>repa@HHSC.CA</v>
          </cell>
          <cell r="L66">
            <v>0</v>
          </cell>
          <cell r="M66" t="str">
            <v>renovation</v>
          </cell>
          <cell r="N66" t="str">
            <v>other</v>
          </cell>
          <cell r="O66" t="str">
            <v>CCC</v>
          </cell>
          <cell r="P66" t="str">
            <v xml:space="preserve">Capital Request Form/program brief   </v>
          </cell>
          <cell r="Q66">
            <v>0</v>
          </cell>
          <cell r="R66">
            <v>0</v>
          </cell>
          <cell r="S66">
            <v>0</v>
          </cell>
          <cell r="T66">
            <v>3.04</v>
          </cell>
          <cell r="U66">
            <v>3.04</v>
          </cell>
          <cell r="V66">
            <v>6.08</v>
          </cell>
          <cell r="W66">
            <v>0</v>
          </cell>
          <cell r="X66">
            <v>0</v>
          </cell>
          <cell r="Y66">
            <v>0</v>
          </cell>
          <cell r="Z66">
            <v>6.8965517241379309E-2</v>
          </cell>
          <cell r="AA66">
            <v>39388</v>
          </cell>
          <cell r="AB66" t="str">
            <v>APPROVED</v>
          </cell>
          <cell r="AC66" t="str">
            <v>x</v>
          </cell>
          <cell r="AG66">
            <v>66</v>
          </cell>
          <cell r="AH66" t="str">
            <v>John Lin</v>
          </cell>
          <cell r="AI66" t="str">
            <v>S&amp;W</v>
          </cell>
          <cell r="AJ66" t="str">
            <v>active</v>
          </cell>
          <cell r="AK66" t="str">
            <v>active</v>
          </cell>
          <cell r="AM66" t="str">
            <v>John Lin</v>
          </cell>
        </row>
        <row r="67">
          <cell r="A67">
            <v>67</v>
          </cell>
          <cell r="B67" t="str">
            <v xml:space="preserve">Mechanical System Infrastructure Upgrade  </v>
          </cell>
          <cell r="C67" t="str">
            <v>Children’s Hospital of Eastern Ontario</v>
          </cell>
          <cell r="D67" t="str">
            <v>Hospital</v>
          </cell>
          <cell r="E67" t="e">
            <v>#N/A</v>
          </cell>
          <cell r="F67" t="str">
            <v xml:space="preserve">Gérald Bisson, Senior Vice-President &amp; CFO </v>
          </cell>
          <cell r="G67" t="str">
            <v xml:space="preserve">613-737-7600 x2204 </v>
          </cell>
          <cell r="H67" t="str">
            <v>gbisson@cheo.on.ca</v>
          </cell>
          <cell r="I67" t="str">
            <v>Gord Brown, Director</v>
          </cell>
          <cell r="J67" t="str">
            <v>613-737-7600 x2753</v>
          </cell>
          <cell r="K67" t="str">
            <v>jgustafson@cheo.on.ca</v>
          </cell>
          <cell r="L67">
            <v>38748</v>
          </cell>
          <cell r="M67" t="str">
            <v>additions</v>
          </cell>
          <cell r="N67" t="str">
            <v>infrastructure</v>
          </cell>
          <cell r="O67" t="str">
            <v>acute</v>
          </cell>
          <cell r="P67" t="str">
            <v>other</v>
          </cell>
          <cell r="Q67" t="str">
            <v>unknown</v>
          </cell>
          <cell r="R67" t="str">
            <v>2010</v>
          </cell>
          <cell r="S67" t="str">
            <v>2010</v>
          </cell>
          <cell r="T67">
            <v>0.20382999999999996</v>
          </cell>
          <cell r="U67">
            <v>1.8344700000000005</v>
          </cell>
          <cell r="V67">
            <v>2.0383000000000004</v>
          </cell>
          <cell r="W67">
            <v>0.21428571428571427</v>
          </cell>
          <cell r="X67">
            <v>0</v>
          </cell>
          <cell r="Y67">
            <v>5.3571428571428568E-2</v>
          </cell>
          <cell r="Z67">
            <v>0</v>
          </cell>
          <cell r="AA67">
            <v>38799</v>
          </cell>
          <cell r="AB67" t="str">
            <v>APPROVED</v>
          </cell>
          <cell r="AC67" t="str">
            <v>x</v>
          </cell>
          <cell r="AG67">
            <v>67</v>
          </cell>
          <cell r="AH67" t="str">
            <v>Maysea Chan</v>
          </cell>
          <cell r="AI67" t="str">
            <v>N&amp;E</v>
          </cell>
          <cell r="AJ67" t="str">
            <v>active</v>
          </cell>
          <cell r="AK67" t="str">
            <v>active</v>
          </cell>
          <cell r="AM67" t="str">
            <v>Maysea Chan</v>
          </cell>
        </row>
        <row r="68">
          <cell r="A68">
            <v>68</v>
          </cell>
          <cell r="B68" t="str">
            <v>Alternate Energy Services at the Oshawa, Port Perry and Bowmanville Sites</v>
          </cell>
          <cell r="C68" t="str">
            <v>Lakeridge Health Corporation</v>
          </cell>
          <cell r="D68" t="str">
            <v>Hospital</v>
          </cell>
          <cell r="E68" t="e">
            <v>#N/A</v>
          </cell>
          <cell r="F68" t="str">
            <v>Jeff Brown</v>
          </cell>
          <cell r="G68" t="str">
            <v>905-576-8711 ext. 4425</v>
          </cell>
          <cell r="H68" t="str">
            <v>jebrown@lakeridgehealth.on.ca</v>
          </cell>
          <cell r="I68" t="str">
            <v>Sheila McKenna</v>
          </cell>
          <cell r="J68" t="str">
            <v>905-433-4421</v>
          </cell>
          <cell r="K68" t="str">
            <v>seano@lakeridgehealth.on.ca</v>
          </cell>
          <cell r="L68" t="str">
            <v>Nov 6 2009</v>
          </cell>
          <cell r="M68" t="str">
            <v>renovation</v>
          </cell>
          <cell r="N68" t="str">
            <v>infrastructure</v>
          </cell>
          <cell r="O68" t="str">
            <v>acute</v>
          </cell>
          <cell r="P68" t="str">
            <v xml:space="preserve">Early Planning (No proposal)   </v>
          </cell>
          <cell r="Q68">
            <v>0</v>
          </cell>
          <cell r="R68" t="str">
            <v>Unknown</v>
          </cell>
          <cell r="S68" t="str">
            <v>Unknown</v>
          </cell>
          <cell r="T68">
            <v>1.4</v>
          </cell>
          <cell r="U68">
            <v>12.5</v>
          </cell>
          <cell r="V68">
            <v>13.9</v>
          </cell>
          <cell r="W68">
            <v>0</v>
          </cell>
          <cell r="X68">
            <v>0</v>
          </cell>
          <cell r="Y68">
            <v>0</v>
          </cell>
          <cell r="Z68">
            <v>0.37931034482758619</v>
          </cell>
          <cell r="AA68" t="str">
            <v>Jan. 2010</v>
          </cell>
          <cell r="AB68" t="str">
            <v>select one</v>
          </cell>
          <cell r="AC68" t="str">
            <v>x</v>
          </cell>
          <cell r="AG68" t="e">
            <v>#N/A</v>
          </cell>
          <cell r="AH68" t="str">
            <v>Roberta Lau</v>
          </cell>
          <cell r="AI68" t="str">
            <v>GTA</v>
          </cell>
          <cell r="AJ68" t="str">
            <v>removed from list</v>
          </cell>
          <cell r="AK68" t="str">
            <v>active</v>
          </cell>
          <cell r="AL68" t="str">
            <v>Own funds Project</v>
          </cell>
          <cell r="AM68" t="str">
            <v>Roberta Lau</v>
          </cell>
        </row>
        <row r="69">
          <cell r="A69">
            <v>69</v>
          </cell>
          <cell r="B69" t="str">
            <v xml:space="preserve">Replacement of 23 year old power generators </v>
          </cell>
          <cell r="C69" t="str">
            <v>St. Joseph's Health Care - Hamilton</v>
          </cell>
          <cell r="D69" t="str">
            <v>Hospital</v>
          </cell>
          <cell r="E69" t="str">
            <v>check</v>
          </cell>
          <cell r="F69" t="str">
            <v>Dr. David Higgins, President &amp; CEO</v>
          </cell>
          <cell r="G69">
            <v>0</v>
          </cell>
          <cell r="H69" t="str">
            <v>dhiggins@stjosham.on.ca</v>
          </cell>
          <cell r="I69" t="str">
            <v>Karen Langstaff</v>
          </cell>
          <cell r="J69" t="str">
            <v>905-522-1155 ext 35138</v>
          </cell>
          <cell r="K69" t="str">
            <v>klangstaff@stjosham.on.ca</v>
          </cell>
          <cell r="L69">
            <v>38742</v>
          </cell>
          <cell r="M69" t="str">
            <v>renovation</v>
          </cell>
          <cell r="N69" t="str">
            <v>infrastructure</v>
          </cell>
          <cell r="O69" t="str">
            <v>acute</v>
          </cell>
          <cell r="P69" t="str">
            <v xml:space="preserve">Capital Request Form/program brief   </v>
          </cell>
          <cell r="Q69" t="str">
            <v>N/A</v>
          </cell>
          <cell r="R69">
            <v>38748</v>
          </cell>
          <cell r="S69">
            <v>38990</v>
          </cell>
          <cell r="T69">
            <v>0.4</v>
          </cell>
          <cell r="U69">
            <v>4.0999999999999996</v>
          </cell>
          <cell r="V69">
            <v>4.5</v>
          </cell>
          <cell r="W69">
            <v>1</v>
          </cell>
          <cell r="X69">
            <v>4.6511627906976744E-2</v>
          </cell>
          <cell r="Y69">
            <v>0.28488372093023256</v>
          </cell>
          <cell r="Z69">
            <v>0.13793103448275862</v>
          </cell>
          <cell r="AA69">
            <v>38797</v>
          </cell>
          <cell r="AB69" t="str">
            <v>PRIORITY -OPERATIONAL THREAT</v>
          </cell>
          <cell r="AC69" t="str">
            <v>x</v>
          </cell>
          <cell r="AG69" t="e">
            <v>#N/A</v>
          </cell>
          <cell r="AH69" t="str">
            <v>John Lin</v>
          </cell>
          <cell r="AI69" t="str">
            <v>S&amp;W</v>
          </cell>
          <cell r="AJ69" t="str">
            <v>approved</v>
          </cell>
          <cell r="AK69" t="str">
            <v>approved</v>
          </cell>
          <cell r="AM69" t="str">
            <v>John Lin</v>
          </cell>
        </row>
        <row r="70">
          <cell r="A70">
            <v>70</v>
          </cell>
          <cell r="B70" t="str">
            <v>The Scarborough Hospital  (General Site) - HVAC Upgrade</v>
          </cell>
          <cell r="C70" t="str">
            <v>The Scarborough Hospital</v>
          </cell>
          <cell r="D70" t="str">
            <v>Hospital</v>
          </cell>
          <cell r="E70" t="e">
            <v>#N/A</v>
          </cell>
          <cell r="F70" t="str">
            <v>Cara Fleming</v>
          </cell>
          <cell r="G70" t="str">
            <v>416.495.2701 ext 4754</v>
          </cell>
          <cell r="H70" t="str">
            <v>cflemming@tsh.to</v>
          </cell>
          <cell r="I70">
            <v>0</v>
          </cell>
          <cell r="J70">
            <v>0</v>
          </cell>
          <cell r="K70">
            <v>0</v>
          </cell>
          <cell r="L70">
            <v>37802</v>
          </cell>
          <cell r="M70" t="str">
            <v>remediation</v>
          </cell>
          <cell r="N70" t="str">
            <v>infrastructure</v>
          </cell>
          <cell r="O70" t="str">
            <v>acute</v>
          </cell>
          <cell r="P70" t="str">
            <v xml:space="preserve">Capital Request Form/program brief   </v>
          </cell>
          <cell r="Q70" t="str">
            <v>n/a</v>
          </cell>
          <cell r="R70" t="str">
            <v>anytime</v>
          </cell>
          <cell r="S70" t="str">
            <v>2 yrs from approval</v>
          </cell>
          <cell r="T70">
            <v>0.74399999999999999</v>
          </cell>
          <cell r="U70">
            <v>6.6959999999999997</v>
          </cell>
          <cell r="V70">
            <v>7.44</v>
          </cell>
          <cell r="W70">
            <v>7.1428571428571425E-2</v>
          </cell>
          <cell r="X70">
            <v>0</v>
          </cell>
          <cell r="Y70">
            <v>1.7857142857142856E-2</v>
          </cell>
          <cell r="Z70">
            <v>0.37931034482758619</v>
          </cell>
          <cell r="AA70">
            <v>39392</v>
          </cell>
          <cell r="AB70" t="str">
            <v>select one</v>
          </cell>
          <cell r="AC70" t="str">
            <v>x</v>
          </cell>
          <cell r="AG70">
            <v>70</v>
          </cell>
          <cell r="AH70" t="str">
            <v>Sophie Georgas</v>
          </cell>
          <cell r="AI70" t="str">
            <v>GTA</v>
          </cell>
          <cell r="AJ70" t="str">
            <v>active</v>
          </cell>
          <cell r="AK70" t="str">
            <v>active</v>
          </cell>
          <cell r="AM70" t="str">
            <v>Sophie Georgas</v>
          </cell>
        </row>
        <row r="71">
          <cell r="A71">
            <v>71</v>
          </cell>
          <cell r="B71" t="str">
            <v>Renovations and Expansion of Electrophysiology Lab</v>
          </cell>
          <cell r="C71" t="str">
            <v xml:space="preserve">Southlake Regional Health Centre (Newmarket) </v>
          </cell>
          <cell r="D71" t="str">
            <v>Hospital</v>
          </cell>
          <cell r="E71" t="e">
            <v>#N/A</v>
          </cell>
          <cell r="F71" t="str">
            <v>Paul Clarry</v>
          </cell>
          <cell r="G71" t="str">
            <v>905-895-4521</v>
          </cell>
          <cell r="H71" t="str">
            <v>pclarry@southlakeregional.org</v>
          </cell>
          <cell r="I71">
            <v>0</v>
          </cell>
          <cell r="J71">
            <v>0</v>
          </cell>
          <cell r="K71">
            <v>0</v>
          </cell>
          <cell r="L71">
            <v>38587</v>
          </cell>
          <cell r="M71" t="str">
            <v>renovation</v>
          </cell>
          <cell r="N71" t="str">
            <v>provincial program</v>
          </cell>
          <cell r="O71" t="str">
            <v>acute</v>
          </cell>
          <cell r="P71" t="str">
            <v xml:space="preserve">Capital Request Form/program brief   </v>
          </cell>
          <cell r="Q71">
            <v>1478</v>
          </cell>
          <cell r="R71">
            <v>38686</v>
          </cell>
          <cell r="S71">
            <v>38990</v>
          </cell>
          <cell r="T71">
            <v>0.7</v>
          </cell>
          <cell r="U71">
            <v>7.1</v>
          </cell>
          <cell r="V71">
            <v>7.8</v>
          </cell>
          <cell r="W71">
            <v>0</v>
          </cell>
          <cell r="X71">
            <v>0.37209302325581395</v>
          </cell>
          <cell r="Y71">
            <v>0.27906976744186046</v>
          </cell>
          <cell r="Z71">
            <v>0.27586206896551724</v>
          </cell>
          <cell r="AA71">
            <v>39393</v>
          </cell>
          <cell r="AB71" t="str">
            <v>select one</v>
          </cell>
          <cell r="AC71" t="str">
            <v>x</v>
          </cell>
          <cell r="AG71">
            <v>71</v>
          </cell>
          <cell r="AH71" t="str">
            <v xml:space="preserve">Andrea Nguyen </v>
          </cell>
          <cell r="AI71" t="str">
            <v>GTA</v>
          </cell>
          <cell r="AJ71" t="str">
            <v>active</v>
          </cell>
          <cell r="AK71" t="str">
            <v>active</v>
          </cell>
          <cell r="AM71" t="str">
            <v>Andrea Nguyen</v>
          </cell>
        </row>
        <row r="72">
          <cell r="A72" t="str">
            <v>72-80</v>
          </cell>
          <cell r="B72" t="str">
            <v>NO RECORDS EXIST</v>
          </cell>
          <cell r="E72" t="e">
            <v>#N/A</v>
          </cell>
          <cell r="AG72" t="e">
            <v>#N/A</v>
          </cell>
          <cell r="AM72" t="e">
            <v>#N/A</v>
          </cell>
        </row>
        <row r="73">
          <cell r="A73">
            <v>81</v>
          </cell>
          <cell r="B73" t="str">
            <v>Sudbury Regional  Hospital -NOSM Redevelopment</v>
          </cell>
          <cell r="C73" t="str">
            <v xml:space="preserve">Sudbury Regional  Hospital </v>
          </cell>
          <cell r="D73" t="str">
            <v>Hospital</v>
          </cell>
          <cell r="E73" t="e">
            <v>#N/A</v>
          </cell>
          <cell r="F73" t="str">
            <v xml:space="preserve">Joe Pilon, VP Pt. Care Serv.  </v>
          </cell>
          <cell r="G73" t="str">
            <v>705-522-2200 Ext 2-2871</v>
          </cell>
          <cell r="H73" t="str">
            <v>jpilon@hrsrh.on.ca</v>
          </cell>
          <cell r="I73" t="str">
            <v>Ben Petersen, CFO</v>
          </cell>
          <cell r="J73" t="str">
            <v>705-523-7031</v>
          </cell>
          <cell r="K73" t="str">
            <v>bpetersen@hrsrh.on.ca</v>
          </cell>
          <cell r="L73">
            <v>38503</v>
          </cell>
          <cell r="M73" t="str">
            <v>renovation</v>
          </cell>
          <cell r="N73" t="str">
            <v>other</v>
          </cell>
          <cell r="O73" t="str">
            <v>select one</v>
          </cell>
          <cell r="P73" t="str">
            <v>other</v>
          </cell>
          <cell r="Q73">
            <v>20000</v>
          </cell>
          <cell r="R73">
            <v>38929</v>
          </cell>
          <cell r="S73">
            <v>39386</v>
          </cell>
          <cell r="T73">
            <v>1</v>
          </cell>
          <cell r="U73">
            <v>9</v>
          </cell>
          <cell r="V73">
            <v>10</v>
          </cell>
          <cell r="W73">
            <v>0.7857142857142857</v>
          </cell>
          <cell r="X73">
            <v>4.1860465116279069E-2</v>
          </cell>
          <cell r="Y73">
            <v>0.22782392026578074</v>
          </cell>
          <cell r="Z73">
            <v>0.27586206896551724</v>
          </cell>
          <cell r="AA73" t="str">
            <v>March 25 2010</v>
          </cell>
          <cell r="AB73" t="str">
            <v>APPROVED</v>
          </cell>
          <cell r="AC73" t="str">
            <v>x</v>
          </cell>
          <cell r="AG73" t="e">
            <v>#N/A</v>
          </cell>
          <cell r="AH73" t="str">
            <v>Mila Peters</v>
          </cell>
          <cell r="AI73" t="str">
            <v>N&amp;E</v>
          </cell>
          <cell r="AJ73" t="str">
            <v>approved</v>
          </cell>
          <cell r="AK73" t="str">
            <v>active</v>
          </cell>
          <cell r="AM73" t="str">
            <v>Mila Peters</v>
          </cell>
        </row>
        <row r="74">
          <cell r="A74">
            <v>82</v>
          </cell>
          <cell r="B74" t="str">
            <v xml:space="preserve">Critical Infrastructure Capital Needs </v>
          </cell>
          <cell r="C74" t="str">
            <v xml:space="preserve">Toronto Grace Health Centre </v>
          </cell>
          <cell r="D74" t="str">
            <v>select one</v>
          </cell>
          <cell r="E74" t="e">
            <v>#N/A</v>
          </cell>
          <cell r="F74">
            <v>0</v>
          </cell>
          <cell r="G74">
            <v>0</v>
          </cell>
          <cell r="H74">
            <v>0</v>
          </cell>
          <cell r="I74">
            <v>0</v>
          </cell>
          <cell r="J74">
            <v>0</v>
          </cell>
          <cell r="K74">
            <v>0</v>
          </cell>
          <cell r="L74">
            <v>0</v>
          </cell>
          <cell r="M74" t="str">
            <v xml:space="preserve">select one </v>
          </cell>
          <cell r="N74" t="str">
            <v>select one</v>
          </cell>
          <cell r="O74" t="str">
            <v>select one</v>
          </cell>
          <cell r="P74" t="str">
            <v>select one</v>
          </cell>
          <cell r="Q74">
            <v>0</v>
          </cell>
          <cell r="R74">
            <v>0</v>
          </cell>
          <cell r="S74">
            <v>0</v>
          </cell>
          <cell r="T74">
            <v>0</v>
          </cell>
          <cell r="U74">
            <v>0</v>
          </cell>
          <cell r="V74">
            <v>0</v>
          </cell>
          <cell r="W74">
            <v>0</v>
          </cell>
          <cell r="X74">
            <v>0</v>
          </cell>
          <cell r="Y74">
            <v>0</v>
          </cell>
          <cell r="Z74">
            <v>0</v>
          </cell>
          <cell r="AA74">
            <v>0</v>
          </cell>
          <cell r="AB74" t="str">
            <v>select one</v>
          </cell>
          <cell r="AG74" t="e">
            <v>#N/A</v>
          </cell>
          <cell r="AH74">
            <v>0</v>
          </cell>
          <cell r="AI74" t="str">
            <v>GTA</v>
          </cell>
          <cell r="AJ74" t="str">
            <v>removed from list</v>
          </cell>
          <cell r="AK74" t="str">
            <v>removed from list</v>
          </cell>
          <cell r="AL74" t="str">
            <v>removed July 22, 2010- move to major list SIA-17</v>
          </cell>
          <cell r="AM74">
            <v>0</v>
          </cell>
        </row>
        <row r="75">
          <cell r="A75">
            <v>84</v>
          </cell>
          <cell r="B75" t="str">
            <v>Acute Mental Health Project</v>
          </cell>
          <cell r="C75" t="str">
            <v>Cambridge Memorial Hospital</v>
          </cell>
          <cell r="D75" t="str">
            <v>Hospital</v>
          </cell>
          <cell r="E75" t="str">
            <v>check</v>
          </cell>
          <cell r="F75" t="str">
            <v>Angelo Presta</v>
          </cell>
          <cell r="G75" t="str">
            <v>(519) 621-2333 x2308</v>
          </cell>
          <cell r="H75" t="str">
            <v>apresta@cmh.org</v>
          </cell>
          <cell r="I75">
            <v>0</v>
          </cell>
          <cell r="J75">
            <v>0</v>
          </cell>
          <cell r="K75">
            <v>0</v>
          </cell>
          <cell r="L75">
            <v>38906</v>
          </cell>
          <cell r="M75" t="str">
            <v>renovation</v>
          </cell>
          <cell r="N75" t="str">
            <v>other</v>
          </cell>
          <cell r="O75" t="str">
            <v>mental health</v>
          </cell>
          <cell r="P75" t="str">
            <v xml:space="preserve">Capital Request Form/program brief   </v>
          </cell>
          <cell r="Q75">
            <v>0</v>
          </cell>
          <cell r="R75" t="str">
            <v>tbd</v>
          </cell>
          <cell r="S75" t="str">
            <v>tbd</v>
          </cell>
          <cell r="T75">
            <v>7.0000000000000007E-2</v>
          </cell>
          <cell r="U75">
            <v>0.7</v>
          </cell>
          <cell r="V75">
            <v>0.7</v>
          </cell>
          <cell r="W75">
            <v>0</v>
          </cell>
          <cell r="X75">
            <v>0.413953488372093</v>
          </cell>
          <cell r="Y75">
            <v>0.31046511627906975</v>
          </cell>
          <cell r="Z75">
            <v>0.2413793103448276</v>
          </cell>
          <cell r="AA75">
            <v>0</v>
          </cell>
          <cell r="AB75" t="str">
            <v>select one</v>
          </cell>
          <cell r="AG75" t="e">
            <v>#N/A</v>
          </cell>
          <cell r="AH75" t="str">
            <v>Jordana Berger</v>
          </cell>
          <cell r="AI75" t="str">
            <v>S&amp;W</v>
          </cell>
          <cell r="AJ75" t="str">
            <v>approved</v>
          </cell>
          <cell r="AK75" t="str">
            <v>approved</v>
          </cell>
          <cell r="AM75">
            <v>0</v>
          </cell>
        </row>
        <row r="76">
          <cell r="A76">
            <v>85</v>
          </cell>
          <cell r="B76" t="str">
            <v>Renfrew Regional Dialysis Program</v>
          </cell>
          <cell r="C76" t="str">
            <v>Renfrew Victoria Hospiatl</v>
          </cell>
          <cell r="D76" t="str">
            <v>Hospital</v>
          </cell>
          <cell r="E76">
            <v>85</v>
          </cell>
          <cell r="F76" t="str">
            <v>Randy Penney</v>
          </cell>
          <cell r="G76" t="str">
            <v>613-432-4851</v>
          </cell>
          <cell r="H76" t="str">
            <v>penneyr@renfrewhosp.com</v>
          </cell>
          <cell r="I76">
            <v>0</v>
          </cell>
          <cell r="J76">
            <v>0</v>
          </cell>
          <cell r="K76">
            <v>0</v>
          </cell>
          <cell r="L76">
            <v>0</v>
          </cell>
          <cell r="M76" t="str">
            <v>additions</v>
          </cell>
          <cell r="N76" t="str">
            <v>provincial program</v>
          </cell>
          <cell r="O76" t="str">
            <v>acute</v>
          </cell>
          <cell r="P76" t="str">
            <v xml:space="preserve">Capital Request Form/program brief   </v>
          </cell>
          <cell r="Q76">
            <v>7000</v>
          </cell>
          <cell r="R76">
            <v>0</v>
          </cell>
          <cell r="S76">
            <v>0</v>
          </cell>
          <cell r="T76">
            <v>0</v>
          </cell>
          <cell r="U76">
            <v>0</v>
          </cell>
          <cell r="V76">
            <v>9.9</v>
          </cell>
          <cell r="W76">
            <v>0.14285714285714285</v>
          </cell>
          <cell r="X76">
            <v>0.50697674418604655</v>
          </cell>
          <cell r="Y76">
            <v>0.41594684385382064</v>
          </cell>
          <cell r="Z76">
            <v>0.37931034482758619</v>
          </cell>
          <cell r="AA76">
            <v>38896</v>
          </cell>
          <cell r="AB76" t="str">
            <v>select one</v>
          </cell>
          <cell r="AG76" t="e">
            <v>#N/A</v>
          </cell>
          <cell r="AH76" t="str">
            <v>NISHMA KANJI</v>
          </cell>
          <cell r="AI76" t="str">
            <v>N&amp;E</v>
          </cell>
          <cell r="AJ76" t="str">
            <v>removed from list</v>
          </cell>
          <cell r="AK76" t="str">
            <v>active</v>
          </cell>
          <cell r="AM76" t="str">
            <v>Nishma Kanji</v>
          </cell>
        </row>
        <row r="77">
          <cell r="A77">
            <v>86</v>
          </cell>
          <cell r="B77" t="str">
            <v>St. Thomas Elgin General Hospital (STEGH) – Enabling Works Project: Demolition</v>
          </cell>
          <cell r="C77" t="str">
            <v>St. Thomas Elgin General Hospital</v>
          </cell>
          <cell r="D77" t="str">
            <v>Hospital</v>
          </cell>
          <cell r="E77">
            <v>86</v>
          </cell>
          <cell r="F77" t="str">
            <v>Paul Collins</v>
          </cell>
          <cell r="G77" t="str">
            <v>519-631-2030</v>
          </cell>
          <cell r="H77" t="str">
            <v>pcollins@stegh.on.ca</v>
          </cell>
          <cell r="I77">
            <v>0</v>
          </cell>
          <cell r="J77">
            <v>0</v>
          </cell>
          <cell r="K77">
            <v>0</v>
          </cell>
          <cell r="L77">
            <v>0</v>
          </cell>
          <cell r="M77" t="str">
            <v>renovation</v>
          </cell>
          <cell r="N77" t="str">
            <v>infrastructure</v>
          </cell>
          <cell r="O77" t="str">
            <v>select one</v>
          </cell>
          <cell r="P77" t="str">
            <v xml:space="preserve">Capital Request Form/program brief   </v>
          </cell>
          <cell r="Q77">
            <v>0</v>
          </cell>
          <cell r="R77">
            <v>38990</v>
          </cell>
          <cell r="S77">
            <v>39172</v>
          </cell>
          <cell r="T77">
            <v>0.1</v>
          </cell>
          <cell r="U77">
            <v>1</v>
          </cell>
          <cell r="V77">
            <v>1.2</v>
          </cell>
          <cell r="W77">
            <v>0.21428571428571427</v>
          </cell>
          <cell r="X77">
            <v>0.13488372093023257</v>
          </cell>
          <cell r="Y77">
            <v>0.154734219269103</v>
          </cell>
          <cell r="Z77">
            <v>0</v>
          </cell>
          <cell r="AA77">
            <v>0</v>
          </cell>
          <cell r="AB77" t="str">
            <v>select one</v>
          </cell>
          <cell r="AG77" t="e">
            <v>#N/A</v>
          </cell>
          <cell r="AH77" t="str">
            <v>Sarah Magill</v>
          </cell>
          <cell r="AI77" t="str">
            <v>S&amp;W</v>
          </cell>
          <cell r="AJ77" t="str">
            <v>approved</v>
          </cell>
          <cell r="AK77" t="str">
            <v>active</v>
          </cell>
          <cell r="AM77" t="str">
            <v>Sarah Magill</v>
          </cell>
        </row>
        <row r="78">
          <cell r="A78">
            <v>87</v>
          </cell>
          <cell r="B78" t="str">
            <v>Emergency/Lab Renovation Project</v>
          </cell>
          <cell r="C78" t="str">
            <v>Grey Bruce Health Services – Southampton Hospital</v>
          </cell>
          <cell r="D78" t="str">
            <v>Hospital</v>
          </cell>
          <cell r="E78">
            <v>87</v>
          </cell>
          <cell r="F78">
            <v>0</v>
          </cell>
          <cell r="G78">
            <v>0</v>
          </cell>
          <cell r="H78">
            <v>0</v>
          </cell>
          <cell r="I78">
            <v>0</v>
          </cell>
          <cell r="J78">
            <v>0</v>
          </cell>
          <cell r="K78">
            <v>0</v>
          </cell>
          <cell r="L78">
            <v>0</v>
          </cell>
          <cell r="M78" t="str">
            <v>renovation</v>
          </cell>
          <cell r="N78" t="str">
            <v>infrastructure</v>
          </cell>
          <cell r="O78" t="str">
            <v>Emerg</v>
          </cell>
          <cell r="P78" t="str">
            <v xml:space="preserve">Capital Request Form/program brief   </v>
          </cell>
          <cell r="Q78">
            <v>0</v>
          </cell>
          <cell r="R78">
            <v>0</v>
          </cell>
          <cell r="S78">
            <v>0</v>
          </cell>
          <cell r="T78">
            <v>0</v>
          </cell>
          <cell r="U78">
            <v>0</v>
          </cell>
          <cell r="V78">
            <v>9.8000000000000007</v>
          </cell>
          <cell r="W78">
            <v>0.21428571428571427</v>
          </cell>
          <cell r="X78">
            <v>0.33023255813953489</v>
          </cell>
          <cell r="Y78">
            <v>0.30124584717607972</v>
          </cell>
          <cell r="Z78">
            <v>0</v>
          </cell>
          <cell r="AA78">
            <v>0</v>
          </cell>
          <cell r="AB78" t="str">
            <v>select one</v>
          </cell>
          <cell r="AG78" t="e">
            <v>#N/A</v>
          </cell>
          <cell r="AH78">
            <v>0</v>
          </cell>
          <cell r="AI78" t="str">
            <v>S&amp;W</v>
          </cell>
          <cell r="AJ78" t="str">
            <v>approved</v>
          </cell>
          <cell r="AK78" t="str">
            <v>active</v>
          </cell>
          <cell r="AM78" t="str">
            <v>Sarah Magill</v>
          </cell>
        </row>
        <row r="79">
          <cell r="A79">
            <v>88</v>
          </cell>
          <cell r="B79" t="str">
            <v>Emergency Department Redesign</v>
          </cell>
          <cell r="C79" t="str">
            <v xml:space="preserve">Wingham and District Hospital </v>
          </cell>
          <cell r="D79" t="str">
            <v>Hospital</v>
          </cell>
          <cell r="E79">
            <v>88</v>
          </cell>
          <cell r="F79">
            <v>0</v>
          </cell>
          <cell r="G79">
            <v>0</v>
          </cell>
          <cell r="H79">
            <v>0</v>
          </cell>
          <cell r="I79">
            <v>0</v>
          </cell>
          <cell r="J79">
            <v>0</v>
          </cell>
          <cell r="K79">
            <v>0</v>
          </cell>
          <cell r="L79">
            <v>0</v>
          </cell>
          <cell r="M79" t="str">
            <v>renovation</v>
          </cell>
          <cell r="N79" t="str">
            <v>other</v>
          </cell>
          <cell r="O79" t="str">
            <v>Emerg</v>
          </cell>
          <cell r="P79" t="str">
            <v xml:space="preserve">Capital Request Form/program brief   </v>
          </cell>
          <cell r="Q79">
            <v>0</v>
          </cell>
          <cell r="R79">
            <v>0</v>
          </cell>
          <cell r="S79">
            <v>0</v>
          </cell>
          <cell r="T79">
            <v>0</v>
          </cell>
          <cell r="U79">
            <v>0</v>
          </cell>
          <cell r="V79">
            <v>0.5</v>
          </cell>
          <cell r="W79">
            <v>0.21428571428571427</v>
          </cell>
          <cell r="X79">
            <v>0.33023255813953489</v>
          </cell>
          <cell r="Y79">
            <v>0.30124584717607972</v>
          </cell>
          <cell r="Z79">
            <v>0</v>
          </cell>
          <cell r="AA79">
            <v>0</v>
          </cell>
          <cell r="AB79" t="str">
            <v>select one</v>
          </cell>
          <cell r="AG79" t="e">
            <v>#N/A</v>
          </cell>
          <cell r="AH79">
            <v>0</v>
          </cell>
          <cell r="AI79" t="str">
            <v>S&amp;W</v>
          </cell>
          <cell r="AJ79" t="str">
            <v>approved</v>
          </cell>
          <cell r="AK79" t="str">
            <v>active</v>
          </cell>
          <cell r="AM79">
            <v>0</v>
          </cell>
        </row>
        <row r="80">
          <cell r="A80">
            <v>89</v>
          </cell>
          <cell r="B80" t="str">
            <v>Georgetown Hospital Expansion and CT Scanner Acquisition Project</v>
          </cell>
          <cell r="C80" t="str">
            <v>Halton Healthcare Services</v>
          </cell>
          <cell r="D80" t="str">
            <v>Hospital</v>
          </cell>
          <cell r="E80" t="e">
            <v>#N/A</v>
          </cell>
          <cell r="F80" t="str">
            <v>Bill Bailey, VP Redevelopment</v>
          </cell>
          <cell r="G80" t="str">
            <v>(905) 338-4690, Ext: 6271</v>
          </cell>
          <cell r="H80" t="str">
            <v>bbailey@haltonhealthcare.on.ca</v>
          </cell>
          <cell r="I80" t="str">
            <v>Mary Wilson Trider, VP-Finance</v>
          </cell>
          <cell r="J80" t="str">
            <v>(905) 815 5102</v>
          </cell>
          <cell r="K80">
            <v>0</v>
          </cell>
          <cell r="L80">
            <v>38904</v>
          </cell>
          <cell r="M80" t="str">
            <v>additions</v>
          </cell>
          <cell r="N80" t="str">
            <v>other</v>
          </cell>
          <cell r="O80" t="str">
            <v>Emerg</v>
          </cell>
          <cell r="P80" t="str">
            <v xml:space="preserve">Early Planning (No proposal)   </v>
          </cell>
          <cell r="Q80">
            <v>17000</v>
          </cell>
          <cell r="R80" t="str">
            <v>early 2011</v>
          </cell>
          <cell r="S80" t="str">
            <v>n/a</v>
          </cell>
          <cell r="T80">
            <v>1</v>
          </cell>
          <cell r="U80">
            <v>9</v>
          </cell>
          <cell r="V80">
            <v>10</v>
          </cell>
          <cell r="W80">
            <v>7.1428571428571425E-2</v>
          </cell>
          <cell r="X80">
            <v>0.28372093023255812</v>
          </cell>
          <cell r="Y80">
            <v>0.23064784053156145</v>
          </cell>
          <cell r="Z80">
            <v>0.13793103448275862</v>
          </cell>
          <cell r="AA80">
            <v>38925</v>
          </cell>
          <cell r="AB80" t="str">
            <v>select one</v>
          </cell>
          <cell r="AG80" t="e">
            <v>#N/A</v>
          </cell>
          <cell r="AH80" t="str">
            <v>Nicole Williams</v>
          </cell>
          <cell r="AI80" t="str">
            <v>GTA</v>
          </cell>
          <cell r="AJ80" t="str">
            <v>removed from list</v>
          </cell>
          <cell r="AK80" t="str">
            <v>removed from list</v>
          </cell>
          <cell r="AL80" t="str">
            <v>replaced by 96</v>
          </cell>
          <cell r="AM80" t="str">
            <v>Nicole Williams</v>
          </cell>
        </row>
        <row r="81">
          <cell r="A81">
            <v>90</v>
          </cell>
          <cell r="B81" t="str">
            <v>Relocate Surgical Day Care Unit-OR</v>
          </cell>
          <cell r="C81" t="str">
            <v>The Hospital for Sick Children</v>
          </cell>
          <cell r="D81" t="str">
            <v>Hospital</v>
          </cell>
          <cell r="E81" t="e">
            <v>#N/A</v>
          </cell>
          <cell r="F81" t="str">
            <v>Peter Sawras</v>
          </cell>
          <cell r="G81" t="str">
            <v>(416) 813-2141</v>
          </cell>
          <cell r="H81" t="str">
            <v>peter.sawras@sickkids.ca</v>
          </cell>
          <cell r="I81" t="str">
            <v>Angela Holtham</v>
          </cell>
          <cell r="J81" t="str">
            <v>(416) 813-2209</v>
          </cell>
          <cell r="K81" t="str">
            <v>angela.holtham@sickkids.ca</v>
          </cell>
          <cell r="L81">
            <v>38898</v>
          </cell>
          <cell r="M81" t="str">
            <v>renovation</v>
          </cell>
          <cell r="N81" t="str">
            <v>infrastructure</v>
          </cell>
          <cell r="O81" t="str">
            <v>acute</v>
          </cell>
          <cell r="P81" t="str">
            <v xml:space="preserve">Early Planning (No proposal)   </v>
          </cell>
          <cell r="Q81">
            <v>0</v>
          </cell>
          <cell r="R81">
            <v>0</v>
          </cell>
          <cell r="S81">
            <v>0</v>
          </cell>
          <cell r="T81">
            <v>0.2</v>
          </cell>
          <cell r="U81">
            <v>2.5</v>
          </cell>
          <cell r="V81">
            <v>2.7</v>
          </cell>
          <cell r="W81">
            <v>0</v>
          </cell>
          <cell r="X81">
            <v>5.5813953488372092E-2</v>
          </cell>
          <cell r="Y81">
            <v>4.1860465116279069E-2</v>
          </cell>
          <cell r="Z81">
            <v>0.37931034482758619</v>
          </cell>
          <cell r="AA81">
            <v>38925</v>
          </cell>
          <cell r="AB81" t="str">
            <v>NOT APPROVED</v>
          </cell>
          <cell r="AG81" t="e">
            <v>#N/A</v>
          </cell>
          <cell r="AH81" t="str">
            <v>Nooren Ladha</v>
          </cell>
          <cell r="AI81" t="str">
            <v>GTA</v>
          </cell>
          <cell r="AJ81" t="str">
            <v>removed from list</v>
          </cell>
          <cell r="AK81" t="str">
            <v>active</v>
          </cell>
          <cell r="AL81" t="str">
            <v>Own funds Project</v>
          </cell>
          <cell r="AM81">
            <v>0</v>
          </cell>
        </row>
        <row r="82">
          <cell r="A82">
            <v>91</v>
          </cell>
          <cell r="B82" t="str">
            <v>Urgent Care Unit Renovation Project</v>
          </cell>
          <cell r="C82" t="str">
            <v>The Hospital for Sick Children</v>
          </cell>
          <cell r="D82" t="str">
            <v>Hospital</v>
          </cell>
          <cell r="E82" t="e">
            <v>#N/A</v>
          </cell>
          <cell r="F82" t="str">
            <v>Peter Sawras</v>
          </cell>
          <cell r="G82">
            <v>4168132141</v>
          </cell>
          <cell r="H82" t="str">
            <v>peter.sawras@sickkids.ca</v>
          </cell>
          <cell r="I82">
            <v>0</v>
          </cell>
          <cell r="J82">
            <v>0</v>
          </cell>
          <cell r="K82">
            <v>0</v>
          </cell>
          <cell r="L82">
            <v>38938</v>
          </cell>
          <cell r="M82" t="str">
            <v>renovation</v>
          </cell>
          <cell r="N82" t="str">
            <v>infrastructure</v>
          </cell>
          <cell r="O82" t="str">
            <v>Emerg</v>
          </cell>
          <cell r="P82" t="str">
            <v xml:space="preserve">Capital Request Form/program brief   </v>
          </cell>
          <cell r="Q82">
            <v>0</v>
          </cell>
          <cell r="R82">
            <v>39518</v>
          </cell>
          <cell r="S82">
            <v>39641</v>
          </cell>
          <cell r="T82">
            <v>0.63145336755000026</v>
          </cell>
          <cell r="U82">
            <v>2.2469709753</v>
          </cell>
          <cell r="V82">
            <v>2.8784243428500003</v>
          </cell>
          <cell r="W82">
            <v>7.1428571428571425E-2</v>
          </cell>
          <cell r="X82">
            <v>0.36744186046511629</v>
          </cell>
          <cell r="Y82">
            <v>0.29343853820598004</v>
          </cell>
          <cell r="Z82">
            <v>0.51724137931034486</v>
          </cell>
          <cell r="AA82">
            <v>39392</v>
          </cell>
          <cell r="AB82">
            <v>0</v>
          </cell>
          <cell r="AG82">
            <v>91</v>
          </cell>
          <cell r="AH82" t="str">
            <v>Nooren Ladha</v>
          </cell>
          <cell r="AI82" t="str">
            <v>GTA</v>
          </cell>
          <cell r="AJ82" t="str">
            <v>active</v>
          </cell>
          <cell r="AK82" t="str">
            <v>active</v>
          </cell>
          <cell r="AM82" t="str">
            <v>Nooreen Ladha</v>
          </cell>
        </row>
        <row r="83">
          <cell r="A83">
            <v>92</v>
          </cell>
          <cell r="B83" t="str">
            <v>Atrium Chillers Replacement</v>
          </cell>
          <cell r="C83" t="str">
            <v>The Hospital for Sick Children</v>
          </cell>
          <cell r="D83" t="str">
            <v>Hospital</v>
          </cell>
          <cell r="E83" t="e">
            <v>#N/A</v>
          </cell>
          <cell r="F83" t="str">
            <v>Peter Sawras</v>
          </cell>
          <cell r="G83" t="str">
            <v>(416) 813-2141</v>
          </cell>
          <cell r="H83" t="str">
            <v>peter.sawras@sickkids.ca</v>
          </cell>
          <cell r="I83" t="str">
            <v>Angela Holtham</v>
          </cell>
          <cell r="J83" t="str">
            <v>(416) 813-2209</v>
          </cell>
          <cell r="K83" t="str">
            <v>angela.holtham@sickkids.ca</v>
          </cell>
          <cell r="L83">
            <v>0</v>
          </cell>
          <cell r="M83" t="str">
            <v>renovation</v>
          </cell>
          <cell r="N83" t="str">
            <v>other</v>
          </cell>
          <cell r="O83" t="str">
            <v>select one</v>
          </cell>
          <cell r="P83" t="str">
            <v xml:space="preserve">Capital Request Form/program brief   </v>
          </cell>
          <cell r="Q83">
            <v>0</v>
          </cell>
          <cell r="R83">
            <v>0</v>
          </cell>
          <cell r="S83">
            <v>0</v>
          </cell>
          <cell r="T83">
            <v>0.3</v>
          </cell>
          <cell r="U83">
            <v>2.9</v>
          </cell>
          <cell r="V83">
            <v>3.2</v>
          </cell>
          <cell r="W83">
            <v>0.14285714285714285</v>
          </cell>
          <cell r="X83">
            <v>0</v>
          </cell>
          <cell r="Y83">
            <v>3.5714285714285712E-2</v>
          </cell>
          <cell r="Z83">
            <v>0</v>
          </cell>
          <cell r="AA83">
            <v>38917</v>
          </cell>
          <cell r="AB83" t="str">
            <v>NOT APPROVED</v>
          </cell>
          <cell r="AG83" t="e">
            <v>#N/A</v>
          </cell>
          <cell r="AH83" t="str">
            <v>Nooren Ladha</v>
          </cell>
          <cell r="AI83" t="str">
            <v>GTA</v>
          </cell>
          <cell r="AJ83" t="str">
            <v>removed from list</v>
          </cell>
          <cell r="AK83" t="str">
            <v>active</v>
          </cell>
          <cell r="AL83" t="str">
            <v>Own funds Project</v>
          </cell>
          <cell r="AM83">
            <v>0</v>
          </cell>
        </row>
        <row r="84">
          <cell r="A84">
            <v>93</v>
          </cell>
          <cell r="B84" t="str">
            <v>Patient Safety/Mould Remediation 3rd Floor</v>
          </cell>
          <cell r="C84" t="str">
            <v>Toronto Rehabilitation Institute - Bickle Centre</v>
          </cell>
          <cell r="D84" t="str">
            <v>Hospital</v>
          </cell>
          <cell r="E84" t="e">
            <v>#N/A</v>
          </cell>
          <cell r="F84" t="str">
            <v>Chris Pickard</v>
          </cell>
          <cell r="G84" t="str">
            <v>416 597-3422 X 3096</v>
          </cell>
          <cell r="H84" t="str">
            <v>Pickard.Chris@TorontoRehab.on.ca</v>
          </cell>
          <cell r="I84" t="str">
            <v>Sue Mikulicic</v>
          </cell>
          <cell r="J84" t="str">
            <v>416 597-3422 X 2832</v>
          </cell>
          <cell r="K84" t="str">
            <v>Mickulicic.Sue@TorontoRehab.on.ca</v>
          </cell>
          <cell r="L84" t="str">
            <v>Feb. 16, 2010</v>
          </cell>
          <cell r="M84" t="str">
            <v>remediation</v>
          </cell>
          <cell r="N84" t="str">
            <v>infrastructure</v>
          </cell>
          <cell r="O84" t="str">
            <v>rehab</v>
          </cell>
          <cell r="P84" t="str">
            <v xml:space="preserve">Capital Request Form/program brief   </v>
          </cell>
          <cell r="Q84">
            <v>10000</v>
          </cell>
          <cell r="R84">
            <v>38990</v>
          </cell>
          <cell r="S84">
            <v>39202</v>
          </cell>
          <cell r="T84">
            <v>0</v>
          </cell>
          <cell r="U84">
            <v>0</v>
          </cell>
          <cell r="V84">
            <v>4.1548860000000003</v>
          </cell>
          <cell r="W84">
            <v>0.21428571428571427</v>
          </cell>
          <cell r="X84">
            <v>6.9767441860465115E-2</v>
          </cell>
          <cell r="Y84">
            <v>0.10589700996677739</v>
          </cell>
          <cell r="Z84">
            <v>0</v>
          </cell>
          <cell r="AA84">
            <v>0</v>
          </cell>
          <cell r="AB84" t="str">
            <v>select one</v>
          </cell>
          <cell r="AC84">
            <v>0</v>
          </cell>
          <cell r="AD84">
            <v>0</v>
          </cell>
          <cell r="AE84">
            <v>0</v>
          </cell>
          <cell r="AF84">
            <v>0</v>
          </cell>
          <cell r="AG84" t="e">
            <v>#N/A</v>
          </cell>
          <cell r="AH84">
            <v>0</v>
          </cell>
          <cell r="AI84" t="str">
            <v>GTA</v>
          </cell>
          <cell r="AJ84" t="str">
            <v>removed from list</v>
          </cell>
          <cell r="AK84" t="str">
            <v>active</v>
          </cell>
          <cell r="AL84" t="str">
            <v>Moved to Majors</v>
          </cell>
          <cell r="AM84">
            <v>0</v>
          </cell>
        </row>
        <row r="85">
          <cell r="A85">
            <v>94</v>
          </cell>
          <cell r="B85" t="str">
            <v>Etobicoke General Hospital Urgent Infrastructure Project</v>
          </cell>
          <cell r="C85" t="str">
            <v>William Osler Health System (WOHS)</v>
          </cell>
          <cell r="D85" t="str">
            <v>Hospital</v>
          </cell>
          <cell r="E85" t="e">
            <v>#N/A</v>
          </cell>
          <cell r="F85" t="str">
            <v>Steven Knight</v>
          </cell>
          <cell r="G85" t="str">
            <v>905-494-6838</v>
          </cell>
          <cell r="H85" t="str">
            <v>steven_knight@oslerhs.org</v>
          </cell>
          <cell r="I85" t="str">
            <v>Katherine Havill</v>
          </cell>
          <cell r="J85" t="str">
            <v>905-494-2120 ext 59955</v>
          </cell>
          <cell r="K85" t="str">
            <v>katherine_havill@oslerhs.org</v>
          </cell>
          <cell r="L85">
            <v>38961</v>
          </cell>
          <cell r="M85" t="str">
            <v>renovation</v>
          </cell>
          <cell r="N85" t="str">
            <v>infrastructure</v>
          </cell>
          <cell r="O85" t="str">
            <v>acute</v>
          </cell>
          <cell r="P85" t="str">
            <v xml:space="preserve">Early Planning (No proposal)   </v>
          </cell>
          <cell r="Q85" t="str">
            <v>n/a</v>
          </cell>
          <cell r="R85">
            <v>39325</v>
          </cell>
          <cell r="S85">
            <v>39507</v>
          </cell>
          <cell r="T85">
            <v>1</v>
          </cell>
          <cell r="U85">
            <v>7</v>
          </cell>
          <cell r="V85">
            <v>7.6582999999999997</v>
          </cell>
          <cell r="W85">
            <v>1</v>
          </cell>
          <cell r="X85">
            <v>5.5813953488372092E-2</v>
          </cell>
          <cell r="Y85">
            <v>0.29186046511627906</v>
          </cell>
          <cell r="Z85">
            <v>0.37931034482758619</v>
          </cell>
          <cell r="AA85">
            <v>39010</v>
          </cell>
          <cell r="AB85" t="str">
            <v>PRIORITY -OPERATIONAL THREAT</v>
          </cell>
          <cell r="AC85" t="str">
            <v xml:space="preserve">Michelle Reid </v>
          </cell>
          <cell r="AD85">
            <v>0</v>
          </cell>
          <cell r="AE85">
            <v>0</v>
          </cell>
          <cell r="AF85">
            <v>0</v>
          </cell>
          <cell r="AG85" t="e">
            <v>#N/A</v>
          </cell>
          <cell r="AH85">
            <v>0</v>
          </cell>
          <cell r="AI85" t="str">
            <v>GTA</v>
          </cell>
          <cell r="AJ85" t="str">
            <v>removed from list</v>
          </cell>
          <cell r="AK85" t="str">
            <v>active</v>
          </cell>
          <cell r="AL85" t="str">
            <v>Approved</v>
          </cell>
          <cell r="AM85" t="str">
            <v xml:space="preserve">Michelle Reid </v>
          </cell>
        </row>
        <row r="86">
          <cell r="A86">
            <v>95</v>
          </cell>
          <cell r="B86" t="str">
            <v>Building Envelope Repair</v>
          </cell>
          <cell r="C86" t="str">
            <v>Bruyère Continuing Care (formerly Sisters of Charity Health Service)</v>
          </cell>
          <cell r="D86" t="str">
            <v>Hospital</v>
          </cell>
          <cell r="E86" t="e">
            <v>#N/A</v>
          </cell>
          <cell r="F86" t="str">
            <v>Daniel Levac, CFO</v>
          </cell>
          <cell r="G86" t="str">
            <v>613-562-6262 ext. 4030</v>
          </cell>
          <cell r="H86" t="str">
            <v>DLevac@bruyere.org</v>
          </cell>
          <cell r="I86" t="str">
            <v>Daniel Lavoie, Director</v>
          </cell>
          <cell r="J86" t="str">
            <v>613-562-6262 ext. 4057</v>
          </cell>
          <cell r="K86" t="str">
            <v>DLavoie@bruyere.org</v>
          </cell>
          <cell r="L86">
            <v>37357</v>
          </cell>
          <cell r="M86" t="str">
            <v>remediation</v>
          </cell>
          <cell r="N86" t="str">
            <v>infrastructure</v>
          </cell>
          <cell r="O86" t="str">
            <v>rehab</v>
          </cell>
          <cell r="P86" t="str">
            <v xml:space="preserve">Early Planning (No proposal)   </v>
          </cell>
          <cell r="Q86">
            <v>0</v>
          </cell>
          <cell r="R86">
            <v>39141</v>
          </cell>
          <cell r="S86">
            <v>39507</v>
          </cell>
          <cell r="T86">
            <v>0.8</v>
          </cell>
          <cell r="U86">
            <v>7.65</v>
          </cell>
          <cell r="V86">
            <v>8.5</v>
          </cell>
          <cell r="W86">
            <v>0.14285714285714285</v>
          </cell>
          <cell r="X86">
            <v>0.18604651162790697</v>
          </cell>
          <cell r="Y86">
            <v>0.17524916943521596</v>
          </cell>
          <cell r="Z86">
            <v>0.37931034482758619</v>
          </cell>
          <cell r="AA86">
            <v>39024</v>
          </cell>
          <cell r="AB86" t="str">
            <v>APPROVED</v>
          </cell>
          <cell r="AC86" t="str">
            <v>Ingrid Farag</v>
          </cell>
          <cell r="AD86">
            <v>0</v>
          </cell>
          <cell r="AE86">
            <v>0</v>
          </cell>
          <cell r="AF86">
            <v>0</v>
          </cell>
          <cell r="AG86">
            <v>95</v>
          </cell>
          <cell r="AH86">
            <v>0</v>
          </cell>
          <cell r="AI86" t="str">
            <v>N&amp;E</v>
          </cell>
          <cell r="AJ86" t="str">
            <v>active</v>
          </cell>
          <cell r="AK86" t="str">
            <v>active</v>
          </cell>
          <cell r="AM86" t="str">
            <v>Ingrid Farag</v>
          </cell>
        </row>
        <row r="87">
          <cell r="A87">
            <v>96</v>
          </cell>
          <cell r="B87" t="str">
            <v>Georgetown Hospital CT Acquisition/Renovations and Emergency Room/Diagnostic Imaging Expansion</v>
          </cell>
          <cell r="C87" t="str">
            <v>Halton Healthcare Services</v>
          </cell>
          <cell r="D87" t="str">
            <v>Hospital</v>
          </cell>
          <cell r="E87">
            <v>96</v>
          </cell>
          <cell r="F87" t="str">
            <v>Bill Bailey</v>
          </cell>
          <cell r="G87" t="str">
            <v>(905) 848-7481</v>
          </cell>
          <cell r="H87" t="str">
            <v>bbailey@haltonhealthcare.ca</v>
          </cell>
          <cell r="I87" t="str">
            <v>Doug McCann</v>
          </cell>
          <cell r="J87">
            <v>0</v>
          </cell>
          <cell r="K87" t="str">
            <v>dmccann@haltonhealthcare.ca</v>
          </cell>
          <cell r="L87">
            <v>38898</v>
          </cell>
          <cell r="M87" t="str">
            <v>renovation</v>
          </cell>
          <cell r="N87" t="str">
            <v>select one</v>
          </cell>
          <cell r="O87" t="str">
            <v>Emerg</v>
          </cell>
          <cell r="P87" t="str">
            <v>Proposal stage</v>
          </cell>
          <cell r="Q87" t="str">
            <v>TBD</v>
          </cell>
          <cell r="R87">
            <v>38960</v>
          </cell>
          <cell r="S87">
            <v>39263</v>
          </cell>
          <cell r="T87">
            <v>1</v>
          </cell>
          <cell r="U87">
            <v>9</v>
          </cell>
          <cell r="V87">
            <v>10</v>
          </cell>
          <cell r="W87">
            <v>0.14285714285714285</v>
          </cell>
          <cell r="X87">
            <v>0.29767441860465116</v>
          </cell>
          <cell r="Y87">
            <v>0.25897009966777407</v>
          </cell>
          <cell r="Z87">
            <v>0.2413793103448276</v>
          </cell>
          <cell r="AA87">
            <v>39024</v>
          </cell>
          <cell r="AB87" t="str">
            <v>select one</v>
          </cell>
          <cell r="AC87" t="str">
            <v>Nicole Williams</v>
          </cell>
          <cell r="AD87">
            <v>0</v>
          </cell>
          <cell r="AE87">
            <v>0</v>
          </cell>
          <cell r="AF87">
            <v>0</v>
          </cell>
          <cell r="AG87" t="e">
            <v>#N/A</v>
          </cell>
          <cell r="AH87">
            <v>0</v>
          </cell>
          <cell r="AI87" t="str">
            <v>GTA</v>
          </cell>
          <cell r="AJ87" t="str">
            <v>removed from list</v>
          </cell>
          <cell r="AK87" t="str">
            <v>active</v>
          </cell>
          <cell r="AM87" t="str">
            <v>Nicole Williams</v>
          </cell>
        </row>
        <row r="88">
          <cell r="A88">
            <v>97</v>
          </cell>
          <cell r="B88" t="str">
            <v>Renovation to Replace Carpets</v>
          </cell>
          <cell r="C88" t="str">
            <v>Kingstron General Hospital</v>
          </cell>
          <cell r="D88" t="str">
            <v>Hospital</v>
          </cell>
          <cell r="E88" t="e">
            <v>#N/A</v>
          </cell>
          <cell r="F88" t="str">
            <v xml:space="preserve">Leslee Thompson </v>
          </cell>
          <cell r="G88" t="str">
            <v>613-549-6666 ext 1366</v>
          </cell>
          <cell r="H88" t="str">
            <v>thompsonl@kgh.kari.net</v>
          </cell>
          <cell r="I88" t="str">
            <v xml:space="preserve">Ted Darby </v>
          </cell>
          <cell r="J88" t="str">
            <v>613-549-6666 ext 3636</v>
          </cell>
          <cell r="K88" t="str">
            <v>darbye@kgh.kari.net</v>
          </cell>
          <cell r="L88" t="str">
            <v>Nov 5 2010</v>
          </cell>
          <cell r="M88" t="str">
            <v>renovation</v>
          </cell>
          <cell r="N88" t="str">
            <v>infrastructure</v>
          </cell>
          <cell r="O88" t="str">
            <v>acute</v>
          </cell>
          <cell r="P88" t="str">
            <v xml:space="preserve">Early Planning (No proposal)   </v>
          </cell>
          <cell r="Q88">
            <v>278130</v>
          </cell>
          <cell r="R88" t="str">
            <v>2010/11</v>
          </cell>
          <cell r="S88" t="str">
            <v>2012/13</v>
          </cell>
          <cell r="T88">
            <v>0.65217199999999997</v>
          </cell>
          <cell r="U88">
            <v>5.8695490000000001</v>
          </cell>
          <cell r="V88">
            <v>6.5217210000000003</v>
          </cell>
          <cell r="W88">
            <v>0.8571428571428571</v>
          </cell>
          <cell r="X88">
            <v>0.92558139534883721</v>
          </cell>
          <cell r="Y88">
            <v>0.90847176079734215</v>
          </cell>
          <cell r="Z88">
            <v>0.37931034482758619</v>
          </cell>
          <cell r="AA88">
            <v>39028</v>
          </cell>
          <cell r="AB88" t="str">
            <v>select one</v>
          </cell>
          <cell r="AC88" t="str">
            <v>Carolyn Beatty</v>
          </cell>
          <cell r="AD88">
            <v>0</v>
          </cell>
          <cell r="AE88">
            <v>0</v>
          </cell>
          <cell r="AF88">
            <v>0</v>
          </cell>
          <cell r="AG88" t="e">
            <v>#N/A</v>
          </cell>
          <cell r="AH88">
            <v>0</v>
          </cell>
          <cell r="AI88" t="str">
            <v>N&amp;E</v>
          </cell>
          <cell r="AJ88" t="str">
            <v>removed from list</v>
          </cell>
          <cell r="AK88" t="str">
            <v>removed from list</v>
          </cell>
          <cell r="AL88" t="str">
            <v>done through HIRF</v>
          </cell>
          <cell r="AM88" t="str">
            <v>Carolyn Beatty</v>
          </cell>
        </row>
        <row r="89">
          <cell r="A89">
            <v>98</v>
          </cell>
          <cell r="B89" t="str">
            <v>Port Colborne Urgent Care Centre Renovation</v>
          </cell>
          <cell r="C89" t="str">
            <v>Niagara Health System</v>
          </cell>
          <cell r="D89">
            <v>0</v>
          </cell>
          <cell r="E89" t="str">
            <v>check</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0.33360000000000001</v>
          </cell>
          <cell r="U89">
            <v>1.504</v>
          </cell>
          <cell r="V89">
            <v>1.8380000000000001</v>
          </cell>
          <cell r="W89">
            <v>0</v>
          </cell>
          <cell r="X89">
            <v>0</v>
          </cell>
          <cell r="Y89">
            <v>0</v>
          </cell>
          <cell r="Z89">
            <v>0</v>
          </cell>
          <cell r="AA89">
            <v>0</v>
          </cell>
          <cell r="AG89" t="e">
            <v>#N/A</v>
          </cell>
          <cell r="AI89" t="str">
            <v>S&amp;W</v>
          </cell>
          <cell r="AJ89" t="str">
            <v>approved</v>
          </cell>
          <cell r="AK89" t="str">
            <v>approved</v>
          </cell>
          <cell r="AM89">
            <v>0</v>
          </cell>
        </row>
        <row r="90">
          <cell r="A90">
            <v>99</v>
          </cell>
          <cell r="B90" t="str">
            <v>Generator Replacement</v>
          </cell>
          <cell r="C90" t="str">
            <v>Hôpital Général de Hawkesbury &amp; District General Hospital</v>
          </cell>
          <cell r="D90" t="str">
            <v>Hospital</v>
          </cell>
          <cell r="E90">
            <v>99</v>
          </cell>
          <cell r="F90" t="str">
            <v xml:space="preserve">Marc LeBoutillier </v>
          </cell>
          <cell r="G90" t="str">
            <v>(613) 632-1111 ext 350</v>
          </cell>
          <cell r="H90" t="str">
            <v>mleboutillier@hgh.ca</v>
          </cell>
          <cell r="I90" t="str">
            <v xml:space="preserve">Luc Seguin </v>
          </cell>
          <cell r="J90" t="str">
            <v>(613) 632-1111</v>
          </cell>
          <cell r="K90" t="str">
            <v>lseguin@hgh.ca</v>
          </cell>
          <cell r="L90">
            <v>39226</v>
          </cell>
          <cell r="M90" t="str">
            <v>renovation</v>
          </cell>
          <cell r="N90" t="str">
            <v>infrastructure</v>
          </cell>
          <cell r="O90" t="str">
            <v>acute</v>
          </cell>
          <cell r="P90" t="str">
            <v xml:space="preserve">Capital Request Form/program brief   </v>
          </cell>
          <cell r="Q90">
            <v>0</v>
          </cell>
          <cell r="R90" t="str">
            <v>2011/12</v>
          </cell>
          <cell r="S90" t="str">
            <v>2012/13</v>
          </cell>
          <cell r="T90">
            <v>0.24</v>
          </cell>
          <cell r="U90">
            <v>2.16</v>
          </cell>
          <cell r="V90">
            <v>2.4</v>
          </cell>
          <cell r="W90">
            <v>0.14285714285714285</v>
          </cell>
          <cell r="X90">
            <v>0.30697674418604654</v>
          </cell>
          <cell r="Y90">
            <v>0.26594684385382061</v>
          </cell>
          <cell r="Z90">
            <v>0.37931034482758619</v>
          </cell>
          <cell r="AA90" t="str">
            <v>14/07/2011</v>
          </cell>
          <cell r="AB90" t="str">
            <v>select one</v>
          </cell>
          <cell r="AC90" t="str">
            <v>Carolyn Beatty</v>
          </cell>
          <cell r="AD90">
            <v>0</v>
          </cell>
          <cell r="AE90">
            <v>0</v>
          </cell>
          <cell r="AF90">
            <v>0</v>
          </cell>
          <cell r="AG90" t="e">
            <v>#N/A</v>
          </cell>
          <cell r="AH90">
            <v>0</v>
          </cell>
          <cell r="AI90" t="str">
            <v>N&amp;E</v>
          </cell>
          <cell r="AJ90" t="str">
            <v>removed from list</v>
          </cell>
          <cell r="AK90" t="str">
            <v>active</v>
          </cell>
          <cell r="AL90" t="str">
            <v>done through HIRF</v>
          </cell>
          <cell r="AM90" t="str">
            <v>Carolyn Beatty</v>
          </cell>
        </row>
        <row r="91">
          <cell r="A91">
            <v>100</v>
          </cell>
          <cell r="B91" t="str">
            <v>Opthamology Replacement Project</v>
          </cell>
          <cell r="C91" t="str">
            <v>Hotel Dieu Hospital, Kingston</v>
          </cell>
          <cell r="D91" t="str">
            <v>Hospital</v>
          </cell>
          <cell r="E91">
            <v>100</v>
          </cell>
          <cell r="F91" t="e">
            <v>#REF!</v>
          </cell>
          <cell r="G91" t="str">
            <v>613-549-6666 ext 3636</v>
          </cell>
          <cell r="H91" t="str">
            <v>darbye@kgh.kari.net</v>
          </cell>
          <cell r="I91" t="str">
            <v xml:space="preserve">Krista Wells Pearce </v>
          </cell>
          <cell r="J91" t="str">
            <v>613-549-6666 ext 3639</v>
          </cell>
          <cell r="K91" t="str">
            <v>wellspek@kgh.kari.net</v>
          </cell>
          <cell r="L91">
            <v>0</v>
          </cell>
          <cell r="M91" t="str">
            <v>renovation</v>
          </cell>
          <cell r="N91" t="str">
            <v>other</v>
          </cell>
          <cell r="O91" t="str">
            <v>acute</v>
          </cell>
          <cell r="P91" t="str">
            <v xml:space="preserve">Early Planning (No proposal)   </v>
          </cell>
          <cell r="Q91">
            <v>0</v>
          </cell>
          <cell r="R91">
            <v>0</v>
          </cell>
          <cell r="S91">
            <v>0</v>
          </cell>
          <cell r="T91">
            <v>0.4</v>
          </cell>
          <cell r="U91">
            <v>0.7</v>
          </cell>
          <cell r="V91">
            <v>1.1000000000000001</v>
          </cell>
          <cell r="W91" t="str">
            <v>review pending</v>
          </cell>
          <cell r="X91" t="str">
            <v>yes</v>
          </cell>
          <cell r="Y91" t="str">
            <v>yes</v>
          </cell>
          <cell r="Z91" t="str">
            <v>yes</v>
          </cell>
          <cell r="AA91">
            <v>0</v>
          </cell>
          <cell r="AB91">
            <v>0</v>
          </cell>
          <cell r="AC91">
            <v>0</v>
          </cell>
          <cell r="AD91">
            <v>0</v>
          </cell>
          <cell r="AE91" t="str">
            <v>14/07/2011</v>
          </cell>
          <cell r="AF91">
            <v>0</v>
          </cell>
          <cell r="AG91" t="e">
            <v>#N/A</v>
          </cell>
          <cell r="AI91" t="str">
            <v>N&amp;E</v>
          </cell>
          <cell r="AJ91" t="str">
            <v>removed from list</v>
          </cell>
          <cell r="AL91" t="str">
            <v>New</v>
          </cell>
          <cell r="AM91">
            <v>0</v>
          </cell>
        </row>
        <row r="92">
          <cell r="A92">
            <v>101</v>
          </cell>
          <cell r="B92" t="str">
            <v>Endoscopy Suite Renovation</v>
          </cell>
          <cell r="C92" t="str">
            <v>Hotel Dieu Hospital, Kingston</v>
          </cell>
          <cell r="D92" t="str">
            <v>Hospital</v>
          </cell>
          <cell r="E92">
            <v>101</v>
          </cell>
          <cell r="F92" t="str">
            <v xml:space="preserve">Ted Darby </v>
          </cell>
          <cell r="G92" t="str">
            <v>613-549-6666 ext 3636</v>
          </cell>
          <cell r="H92" t="str">
            <v>darbye@kgh.kari.net</v>
          </cell>
          <cell r="I92" t="str">
            <v xml:space="preserve">Krista Wells Pearce </v>
          </cell>
          <cell r="J92" t="str">
            <v>613-549-6666 ext 3639</v>
          </cell>
          <cell r="K92" t="str">
            <v>wellspek@kgh.kari.net</v>
          </cell>
          <cell r="L92">
            <v>0</v>
          </cell>
          <cell r="M92" t="str">
            <v>renovation</v>
          </cell>
          <cell r="N92" t="str">
            <v>other</v>
          </cell>
          <cell r="O92" t="str">
            <v>acute</v>
          </cell>
          <cell r="P92" t="str">
            <v xml:space="preserve">Early Planning (No proposal)   </v>
          </cell>
          <cell r="Q92">
            <v>0</v>
          </cell>
          <cell r="R92" t="str">
            <v>2011/2012</v>
          </cell>
          <cell r="S92" t="str">
            <v>2012/2013</v>
          </cell>
          <cell r="T92">
            <v>0.1</v>
          </cell>
          <cell r="U92">
            <v>0.45</v>
          </cell>
          <cell r="V92">
            <v>0.5</v>
          </cell>
          <cell r="W92" t="str">
            <v>review pending</v>
          </cell>
          <cell r="X92" t="str">
            <v>yes</v>
          </cell>
          <cell r="Y92" t="str">
            <v>yes</v>
          </cell>
          <cell r="Z92" t="str">
            <v>yes</v>
          </cell>
          <cell r="AA92">
            <v>0</v>
          </cell>
          <cell r="AB92">
            <v>0</v>
          </cell>
          <cell r="AC92">
            <v>0</v>
          </cell>
          <cell r="AD92">
            <v>0</v>
          </cell>
          <cell r="AE92" t="str">
            <v>14/07/2011</v>
          </cell>
          <cell r="AF92">
            <v>0</v>
          </cell>
          <cell r="AG92" t="e">
            <v>#N/A</v>
          </cell>
          <cell r="AI92" t="str">
            <v>N&amp;E</v>
          </cell>
          <cell r="AJ92" t="str">
            <v>removed from list</v>
          </cell>
          <cell r="AL92" t="str">
            <v>new</v>
          </cell>
          <cell r="AM92">
            <v>0</v>
          </cell>
        </row>
        <row r="93">
          <cell r="A93">
            <v>102</v>
          </cell>
          <cell r="B93" t="str">
            <v>Elisabeth Bruyère Hospital Urgent Building Repairs</v>
          </cell>
          <cell r="C93" t="str">
            <v>Bruyère Continuing Care (BCC)</v>
          </cell>
          <cell r="D93" t="str">
            <v>Hospital</v>
          </cell>
          <cell r="E93" t="e">
            <v>#N/A</v>
          </cell>
          <cell r="F93" t="str">
            <v>Daniel Levac, Senior Vice-President, Corporate Services and Chief Financial Officer</v>
          </cell>
          <cell r="G93" t="str">
            <v>(613) 562-6262 ext. 4030</v>
          </cell>
          <cell r="H93" t="str">
            <v>DLevac@bruyere.org</v>
          </cell>
          <cell r="I93" t="str">
            <v>Daniel Lavoie, Director of Facility and Maintenance</v>
          </cell>
          <cell r="J93" t="str">
            <v>(613) 562-6262 x4057</v>
          </cell>
          <cell r="K93" t="str">
            <v>DLavoie@bruyere.org</v>
          </cell>
          <cell r="L93" t="str">
            <v>June 29,2011</v>
          </cell>
          <cell r="M93" t="str">
            <v>renovation</v>
          </cell>
          <cell r="N93" t="str">
            <v>infrastructure</v>
          </cell>
          <cell r="O93" t="str">
            <v>rehab</v>
          </cell>
          <cell r="P93" t="str">
            <v xml:space="preserve">Capital Request Form/program brief   </v>
          </cell>
          <cell r="Q93">
            <v>0</v>
          </cell>
          <cell r="R93">
            <v>39294</v>
          </cell>
          <cell r="S93">
            <v>39660</v>
          </cell>
          <cell r="T93">
            <v>0.1</v>
          </cell>
          <cell r="U93">
            <v>1.08</v>
          </cell>
          <cell r="V93">
            <v>1.2</v>
          </cell>
          <cell r="W93">
            <v>0.9285714285714286</v>
          </cell>
          <cell r="X93">
            <v>0</v>
          </cell>
          <cell r="Y93">
            <v>0</v>
          </cell>
          <cell r="Z93">
            <v>0.44827586206896552</v>
          </cell>
          <cell r="AA93">
            <v>39269</v>
          </cell>
          <cell r="AB93">
            <v>0</v>
          </cell>
          <cell r="AC93" t="str">
            <v>Ingrid Farag, Senior Consultant</v>
          </cell>
          <cell r="AD93">
            <v>0.44827586206896552</v>
          </cell>
          <cell r="AE93">
            <v>39269</v>
          </cell>
          <cell r="AF93" t="str">
            <v>Ingrid Farag, Senior Consultant</v>
          </cell>
          <cell r="AG93">
            <v>102</v>
          </cell>
          <cell r="AH93" t="str">
            <v>Stasia Bogdan, Architect</v>
          </cell>
          <cell r="AI93" t="str">
            <v>N&amp;E</v>
          </cell>
          <cell r="AJ93" t="str">
            <v>Active</v>
          </cell>
          <cell r="AL93" t="str">
            <v>new</v>
          </cell>
          <cell r="AM93" t="str">
            <v>Ingrid Farag, Senior Consultant</v>
          </cell>
        </row>
        <row r="94">
          <cell r="A94">
            <v>103</v>
          </cell>
          <cell r="B94" t="str">
            <v>Renovations- CAMH Emergency Department and Emergency Assessment Unit</v>
          </cell>
          <cell r="C94" t="str">
            <v>Centre for Addiction and Mental Health</v>
          </cell>
          <cell r="D94" t="str">
            <v>Hospital</v>
          </cell>
          <cell r="E94" t="e">
            <v>#N/A</v>
          </cell>
          <cell r="F94" t="str">
            <v>Dev Chopra, EVP Corporate Services</v>
          </cell>
          <cell r="G94" t="str">
            <v>416-595-6072</v>
          </cell>
          <cell r="H94" t="str">
            <v>dev_chopra@camh.net</v>
          </cell>
          <cell r="I94" t="str">
            <v>Sue Mikulicic, CFO</v>
          </cell>
          <cell r="J94" t="str">
            <v>416-535-8501 X3270</v>
          </cell>
          <cell r="K94" t="str">
            <v>susan_mikulicic@camh.net</v>
          </cell>
          <cell r="L94">
            <v>39263</v>
          </cell>
          <cell r="M94" t="str">
            <v>renovation</v>
          </cell>
          <cell r="N94" t="str">
            <v>other</v>
          </cell>
          <cell r="O94" t="str">
            <v>Emerg</v>
          </cell>
          <cell r="P94" t="str">
            <v xml:space="preserve">Early Planning (No proposal)   </v>
          </cell>
          <cell r="Q94">
            <v>12026</v>
          </cell>
          <cell r="R94">
            <v>0</v>
          </cell>
          <cell r="S94">
            <v>0</v>
          </cell>
          <cell r="T94">
            <v>0.52933892900000057</v>
          </cell>
          <cell r="U94">
            <v>4.3566109109999998</v>
          </cell>
          <cell r="V94">
            <v>4.8859498400000003</v>
          </cell>
          <cell r="W94">
            <v>0.14285714285714285</v>
          </cell>
          <cell r="X94">
            <v>0.4</v>
          </cell>
          <cell r="Y94">
            <v>0.33571428571428574</v>
          </cell>
          <cell r="Z94">
            <v>0.72413793103448276</v>
          </cell>
          <cell r="AA94">
            <v>39392</v>
          </cell>
          <cell r="AB94" t="str">
            <v>select one</v>
          </cell>
          <cell r="AC94" t="str">
            <v>Nooreen Ladha</v>
          </cell>
          <cell r="AD94">
            <v>0</v>
          </cell>
          <cell r="AE94">
            <v>0</v>
          </cell>
          <cell r="AF94">
            <v>0</v>
          </cell>
          <cell r="AG94">
            <v>103</v>
          </cell>
          <cell r="AH94">
            <v>0</v>
          </cell>
          <cell r="AI94" t="str">
            <v>GTA</v>
          </cell>
          <cell r="AJ94" t="str">
            <v>Active</v>
          </cell>
          <cell r="AM94" t="str">
            <v>Nooreen Ladha</v>
          </cell>
        </row>
        <row r="95">
          <cell r="A95">
            <v>104</v>
          </cell>
          <cell r="B95" t="str">
            <v>Kitchen and Nutrition Services Renovation</v>
          </cell>
          <cell r="C95" t="str">
            <v>Trillium Health Centre</v>
          </cell>
          <cell r="D95" t="str">
            <v>Hospital</v>
          </cell>
          <cell r="E95" t="e">
            <v>#N/A</v>
          </cell>
          <cell r="F95" t="str">
            <v>May Chang</v>
          </cell>
          <cell r="G95" t="str">
            <v>905-848-7481</v>
          </cell>
          <cell r="H95" t="str">
            <v>mchang@thc.on.ca</v>
          </cell>
          <cell r="I95" t="str">
            <v>Elena Pacheco</v>
          </cell>
          <cell r="J95" t="str">
            <v>905-848-7383</v>
          </cell>
          <cell r="K95" t="str">
            <v>epacheco@thc.on.ca</v>
          </cell>
          <cell r="L95">
            <v>39262</v>
          </cell>
          <cell r="M95" t="str">
            <v>renovation</v>
          </cell>
          <cell r="N95" t="str">
            <v>infrastructure</v>
          </cell>
          <cell r="O95" t="str">
            <v>acute</v>
          </cell>
          <cell r="P95" t="str">
            <v xml:space="preserve">Capital Request Form/program brief   </v>
          </cell>
          <cell r="Q95">
            <v>8000</v>
          </cell>
          <cell r="R95" t="str">
            <v>asap</v>
          </cell>
          <cell r="S95" t="str">
            <v>asap</v>
          </cell>
          <cell r="T95">
            <v>0.57556399999999996</v>
          </cell>
          <cell r="U95">
            <v>4.9009640000000001</v>
          </cell>
          <cell r="V95">
            <v>5.4765280000000001</v>
          </cell>
          <cell r="W95">
            <v>1</v>
          </cell>
          <cell r="X95">
            <v>0.26511627906976742</v>
          </cell>
          <cell r="Y95">
            <v>0.44883720930232557</v>
          </cell>
          <cell r="Z95">
            <v>0</v>
          </cell>
          <cell r="AA95">
            <v>39392</v>
          </cell>
          <cell r="AB95" t="str">
            <v>NOT APPROVED</v>
          </cell>
          <cell r="AC95" t="str">
            <v>Nicole Williams</v>
          </cell>
          <cell r="AD95">
            <v>0</v>
          </cell>
          <cell r="AE95">
            <v>0</v>
          </cell>
          <cell r="AF95">
            <v>0</v>
          </cell>
          <cell r="AG95">
            <v>104</v>
          </cell>
          <cell r="AH95">
            <v>0</v>
          </cell>
          <cell r="AI95" t="str">
            <v>GTA</v>
          </cell>
          <cell r="AJ95" t="str">
            <v>Active</v>
          </cell>
          <cell r="AM95" t="str">
            <v>Nicole Williams</v>
          </cell>
        </row>
        <row r="96">
          <cell r="A96">
            <v>105</v>
          </cell>
          <cell r="B96" t="str">
            <v>Boiler Replacement &amp; Basement HVAC System Project (incl. Asbestos abatement)</v>
          </cell>
          <cell r="C96" t="str">
            <v xml:space="preserve">South Huron Hospital Association
</v>
          </cell>
          <cell r="D96" t="str">
            <v>Hospital</v>
          </cell>
          <cell r="E96" t="str">
            <v>check</v>
          </cell>
          <cell r="F96" t="str">
            <v>Darlene Borland</v>
          </cell>
          <cell r="G96" t="str">
            <v>519 235 5152</v>
          </cell>
          <cell r="H96" t="str">
            <v>darlene.borland@shha.on.ca</v>
          </cell>
          <cell r="I96" t="str">
            <v>Kim Spearin</v>
          </cell>
          <cell r="J96" t="str">
            <v>519 235 2700 ex 5181</v>
          </cell>
          <cell r="K96" t="str">
            <v>kim.spearin@shha.on.ca</v>
          </cell>
          <cell r="L96">
            <v>39254</v>
          </cell>
          <cell r="M96" t="str">
            <v xml:space="preserve">select one </v>
          </cell>
          <cell r="N96" t="str">
            <v>infrastructure</v>
          </cell>
          <cell r="O96" t="str">
            <v>select one</v>
          </cell>
          <cell r="P96" t="str">
            <v xml:space="preserve">Capital Request Form/program brief   </v>
          </cell>
          <cell r="Q96">
            <v>0</v>
          </cell>
          <cell r="R96">
            <v>0</v>
          </cell>
          <cell r="S96">
            <v>0</v>
          </cell>
          <cell r="T96">
            <v>0.158</v>
          </cell>
          <cell r="U96">
            <v>1.4219999999999999</v>
          </cell>
          <cell r="V96">
            <v>1.58</v>
          </cell>
          <cell r="W96">
            <v>0.21428571428571427</v>
          </cell>
          <cell r="X96">
            <v>3.255813953488372E-2</v>
          </cell>
          <cell r="Y96">
            <v>7.7990033222591362E-2</v>
          </cell>
          <cell r="Z96">
            <v>0.51724137931034486</v>
          </cell>
          <cell r="AA96">
            <v>39392</v>
          </cell>
          <cell r="AB96" t="str">
            <v>NOT APPROVED</v>
          </cell>
          <cell r="AC96" t="str">
            <v>Sergey Ruzaev</v>
          </cell>
          <cell r="AD96">
            <v>0</v>
          </cell>
          <cell r="AE96">
            <v>0</v>
          </cell>
          <cell r="AF96">
            <v>0</v>
          </cell>
          <cell r="AG96">
            <v>105</v>
          </cell>
          <cell r="AH96">
            <v>0</v>
          </cell>
          <cell r="AI96" t="str">
            <v>S&amp;W</v>
          </cell>
          <cell r="AJ96" t="str">
            <v>Active</v>
          </cell>
          <cell r="AM96" t="str">
            <v>Sergey Ruzaev</v>
          </cell>
        </row>
        <row r="97">
          <cell r="A97">
            <v>106</v>
          </cell>
          <cell r="B97" t="str">
            <v>South Street Site Decommissioning and Demolition Phase A</v>
          </cell>
          <cell r="C97" t="str">
            <v>HSP: London Health Sciences Centre (LHSC)</v>
          </cell>
          <cell r="D97" t="str">
            <v>Hospital</v>
          </cell>
          <cell r="E97">
            <v>106</v>
          </cell>
          <cell r="F97" t="str">
            <v>David Crockett</v>
          </cell>
          <cell r="G97" t="str">
            <v>519-685-8500 x58104</v>
          </cell>
          <cell r="H97" t="str">
            <v>David.Crockett@LHSC.on.ca</v>
          </cell>
          <cell r="I97" t="str">
            <v>Doug Albion</v>
          </cell>
          <cell r="J97" t="str">
            <v>519-685-8500</v>
          </cell>
          <cell r="K97" t="str">
            <v>Doug.Albion@LHSC.on.ca</v>
          </cell>
          <cell r="L97" t="str">
            <v>Nov 17/10</v>
          </cell>
          <cell r="M97">
            <v>0</v>
          </cell>
          <cell r="N97" t="str">
            <v>infrastructure</v>
          </cell>
          <cell r="O97">
            <v>0</v>
          </cell>
          <cell r="P97" t="str">
            <v xml:space="preserve">Capital Request Form/program brief   </v>
          </cell>
          <cell r="Q97">
            <v>899311</v>
          </cell>
          <cell r="R97">
            <v>0</v>
          </cell>
          <cell r="S97">
            <v>0</v>
          </cell>
          <cell r="T97">
            <v>1.7</v>
          </cell>
          <cell r="U97">
            <v>8.5</v>
          </cell>
          <cell r="V97">
            <v>10.199999999999999</v>
          </cell>
          <cell r="W97">
            <v>0.21428571428571427</v>
          </cell>
          <cell r="X97">
            <v>0.34883720930232559</v>
          </cell>
          <cell r="Y97">
            <v>0.31519933554817275</v>
          </cell>
          <cell r="Z97">
            <v>0.58620689655172409</v>
          </cell>
          <cell r="AA97">
            <v>0</v>
          </cell>
          <cell r="AB97">
            <v>0</v>
          </cell>
          <cell r="AC97" t="str">
            <v>Linda Lalani</v>
          </cell>
          <cell r="AD97">
            <v>0</v>
          </cell>
          <cell r="AE97">
            <v>0</v>
          </cell>
          <cell r="AF97">
            <v>0</v>
          </cell>
          <cell r="AG97" t="e">
            <v>#N/A</v>
          </cell>
          <cell r="AH97" t="str">
            <v>Linda Lalani</v>
          </cell>
          <cell r="AI97" t="str">
            <v>S&amp;W</v>
          </cell>
          <cell r="AJ97" t="str">
            <v>approved</v>
          </cell>
          <cell r="AM97" t="str">
            <v>Linda Lalani</v>
          </cell>
        </row>
        <row r="98">
          <cell r="A98">
            <v>107</v>
          </cell>
          <cell r="B98" t="str">
            <v>Operating Suite and Sterile Processing and Distribution Refurbishment/Upgrade</v>
          </cell>
          <cell r="C98" t="str">
            <v>Lake of the Woods District Hospital - Kenora</v>
          </cell>
          <cell r="D98" t="str">
            <v>Hospital</v>
          </cell>
          <cell r="E98" t="e">
            <v>#N/A</v>
          </cell>
          <cell r="F98" t="str">
            <v>Mark Balcaen</v>
          </cell>
          <cell r="G98" t="str">
            <v>(807) 468-9861 ext. 2241#</v>
          </cell>
          <cell r="H98" t="str">
            <v>mbalcaen@lwdh.on.ca</v>
          </cell>
          <cell r="I98" t="str">
            <v>Cindy Gaspirini</v>
          </cell>
          <cell r="J98" t="str">
            <v>(807) 468-9861ext 2244#</v>
          </cell>
          <cell r="K98" t="str">
            <v>cgasparini@lwdh.on.ca</v>
          </cell>
          <cell r="L98">
            <v>39259</v>
          </cell>
          <cell r="M98" t="str">
            <v>renovation</v>
          </cell>
          <cell r="N98" t="str">
            <v>other</v>
          </cell>
          <cell r="O98" t="str">
            <v>acute</v>
          </cell>
          <cell r="P98" t="str">
            <v xml:space="preserve">Capital Request Form/program brief   </v>
          </cell>
          <cell r="Q98" t="str">
            <v xml:space="preserve"> </v>
          </cell>
          <cell r="R98" t="str">
            <v>2012/13</v>
          </cell>
          <cell r="S98" t="str">
            <v>2013/14</v>
          </cell>
          <cell r="T98">
            <v>0</v>
          </cell>
          <cell r="U98">
            <v>0</v>
          </cell>
          <cell r="V98">
            <v>8.1999999999999993</v>
          </cell>
          <cell r="W98">
            <v>0.2857142857142857</v>
          </cell>
          <cell r="X98">
            <v>0.29767441860465116</v>
          </cell>
          <cell r="Y98">
            <v>0.29468438538205977</v>
          </cell>
          <cell r="Z98">
            <v>0.51724137931034486</v>
          </cell>
          <cell r="AA98">
            <v>39291</v>
          </cell>
          <cell r="AB98">
            <v>0</v>
          </cell>
          <cell r="AC98" t="str">
            <v>Maureen Judge</v>
          </cell>
          <cell r="AD98">
            <v>0</v>
          </cell>
          <cell r="AE98">
            <v>0</v>
          </cell>
          <cell r="AF98">
            <v>0</v>
          </cell>
          <cell r="AG98">
            <v>107</v>
          </cell>
          <cell r="AH98" t="str">
            <v>Maureen Judge</v>
          </cell>
          <cell r="AI98" t="str">
            <v>N&amp;E</v>
          </cell>
          <cell r="AJ98" t="str">
            <v>Active</v>
          </cell>
          <cell r="AM98" t="str">
            <v>Maureen Judge</v>
          </cell>
        </row>
        <row r="99">
          <cell r="A99">
            <v>108</v>
          </cell>
          <cell r="B99" t="str">
            <v>South Street Site Decommissioning and Demolition Phase B</v>
          </cell>
          <cell r="C99" t="str">
            <v>HSP: London Health Sciences Centre (LHSC)</v>
          </cell>
          <cell r="D99" t="str">
            <v>Hospital</v>
          </cell>
          <cell r="E99" t="str">
            <v>check</v>
          </cell>
          <cell r="F99" t="str">
            <v>David Crockett</v>
          </cell>
          <cell r="G99" t="str">
            <v>519-685-8500 x58104</v>
          </cell>
          <cell r="H99" t="str">
            <v>David.Crockett@LHSC.on.ca</v>
          </cell>
          <cell r="I99" t="str">
            <v>Doug Albion</v>
          </cell>
          <cell r="J99" t="str">
            <v>519-685-8500</v>
          </cell>
          <cell r="K99" t="str">
            <v>Doug.Albion@LHSC.on.ca</v>
          </cell>
          <cell r="L99" t="str">
            <v>Nov 17/10</v>
          </cell>
          <cell r="M99">
            <v>0</v>
          </cell>
          <cell r="N99" t="str">
            <v>infrastructure</v>
          </cell>
          <cell r="O99">
            <v>0</v>
          </cell>
          <cell r="P99" t="str">
            <v xml:space="preserve">Capital Request Form/program brief   </v>
          </cell>
          <cell r="Q99">
            <v>899311</v>
          </cell>
          <cell r="R99">
            <v>0</v>
          </cell>
          <cell r="S99">
            <v>0</v>
          </cell>
          <cell r="T99">
            <v>0.5</v>
          </cell>
          <cell r="U99">
            <v>4.7</v>
          </cell>
          <cell r="V99">
            <v>5.2</v>
          </cell>
          <cell r="W99">
            <v>0.21428571428571427</v>
          </cell>
          <cell r="X99">
            <v>0.2930232558139535</v>
          </cell>
          <cell r="Y99">
            <v>0.2733388704318937</v>
          </cell>
          <cell r="Z99">
            <v>0.58620689655172409</v>
          </cell>
          <cell r="AA99">
            <v>0</v>
          </cell>
          <cell r="AB99">
            <v>0</v>
          </cell>
          <cell r="AC99" t="str">
            <v>Linda Lalani</v>
          </cell>
          <cell r="AD99">
            <v>0</v>
          </cell>
          <cell r="AE99">
            <v>0</v>
          </cell>
          <cell r="AF99">
            <v>0</v>
          </cell>
          <cell r="AG99" t="e">
            <v>#N/A</v>
          </cell>
          <cell r="AH99">
            <v>0</v>
          </cell>
          <cell r="AI99" t="str">
            <v>S&amp;W</v>
          </cell>
          <cell r="AJ99" t="str">
            <v>approved</v>
          </cell>
          <cell r="AM99" t="str">
            <v>Linda Lalani</v>
          </cell>
        </row>
        <row r="100">
          <cell r="A100">
            <v>111</v>
          </cell>
          <cell r="B100" t="str">
            <v>Fit Out for 30 Assess and Restore Beds</v>
          </cell>
          <cell r="C100" t="str">
            <v xml:space="preserve">Windsor Regional Hospital--Western Site
</v>
          </cell>
          <cell r="D100" t="str">
            <v>Hospital</v>
          </cell>
          <cell r="E100">
            <v>0</v>
          </cell>
          <cell r="F100" t="str">
            <v>Kevin Marshall</v>
          </cell>
          <cell r="G100" t="str">
            <v>519-254-5577</v>
          </cell>
          <cell r="H100" t="str">
            <v>kevin_marshall@wrh.on.ca</v>
          </cell>
          <cell r="I100">
            <v>0</v>
          </cell>
          <cell r="J100">
            <v>0</v>
          </cell>
          <cell r="K100">
            <v>0</v>
          </cell>
          <cell r="L100">
            <v>39355</v>
          </cell>
          <cell r="M100" t="str">
            <v>renovation</v>
          </cell>
          <cell r="N100" t="str">
            <v>provincial program</v>
          </cell>
          <cell r="O100" t="str">
            <v>rehab</v>
          </cell>
          <cell r="P100" t="str">
            <v>other</v>
          </cell>
          <cell r="Q100">
            <v>18379</v>
          </cell>
          <cell r="R100">
            <v>0</v>
          </cell>
          <cell r="S100">
            <v>0</v>
          </cell>
          <cell r="T100">
            <v>1.7200040000000001</v>
          </cell>
          <cell r="U100">
            <v>7.1550380000000002</v>
          </cell>
          <cell r="V100">
            <v>8.8750420000000005</v>
          </cell>
          <cell r="W100">
            <v>0.21428571428571427</v>
          </cell>
          <cell r="X100">
            <v>0.63255813953488371</v>
          </cell>
          <cell r="Y100">
            <v>0.52799003322259142</v>
          </cell>
          <cell r="Z100">
            <v>0.51724137931034486</v>
          </cell>
          <cell r="AA100">
            <v>0</v>
          </cell>
          <cell r="AB100">
            <v>0</v>
          </cell>
          <cell r="AC100" t="str">
            <v>Linda Lalani</v>
          </cell>
          <cell r="AD100">
            <v>0</v>
          </cell>
          <cell r="AE100">
            <v>0</v>
          </cell>
          <cell r="AF100">
            <v>0</v>
          </cell>
          <cell r="AG100">
            <v>0</v>
          </cell>
          <cell r="AH100" t="str">
            <v>Linda Lalani</v>
          </cell>
          <cell r="AI100" t="str">
            <v>S&amp;W</v>
          </cell>
          <cell r="AJ100" t="str">
            <v>TBD</v>
          </cell>
          <cell r="AK100" t="str">
            <v>TBD</v>
          </cell>
          <cell r="AL100" t="str">
            <v>TBD</v>
          </cell>
          <cell r="AM100" t="str">
            <v>TBD</v>
          </cell>
        </row>
        <row r="101">
          <cell r="A101">
            <v>112</v>
          </cell>
          <cell r="B101" t="str">
            <v>Railing Safety Enhancements</v>
          </cell>
          <cell r="C101" t="str">
            <v>North  Bay Regional Health Centre</v>
          </cell>
          <cell r="D101" t="str">
            <v>Hospital</v>
          </cell>
          <cell r="E101">
            <v>0</v>
          </cell>
          <cell r="F101" t="str">
            <v xml:space="preserve">Dave Smits </v>
          </cell>
          <cell r="G101" t="str">
            <v>(705) 474-8600 ext 2510</v>
          </cell>
          <cell r="H101" t="str">
            <v>dave.smits@nbrhc.on.ca</v>
          </cell>
          <cell r="I101" t="str">
            <v>DougRogers</v>
          </cell>
          <cell r="J101" t="str">
            <v>(705) 474-8600 ext 2545</v>
          </cell>
          <cell r="K101" t="str">
            <v>dour.rogers@nbrhc.on.ca</v>
          </cell>
          <cell r="L101" t="str">
            <v>Nov 7 2011</v>
          </cell>
          <cell r="M101" t="str">
            <v>renovation</v>
          </cell>
          <cell r="N101" t="str">
            <v>infrastructure</v>
          </cell>
          <cell r="O101" t="str">
            <v>acute</v>
          </cell>
          <cell r="P101" t="str">
            <v xml:space="preserve">Capital Request Form/program brief   </v>
          </cell>
          <cell r="Q101">
            <v>6800</v>
          </cell>
          <cell r="R101">
            <v>39552</v>
          </cell>
          <cell r="S101">
            <v>39369</v>
          </cell>
          <cell r="T101">
            <v>0.11</v>
          </cell>
          <cell r="U101">
            <v>0.99</v>
          </cell>
          <cell r="V101">
            <v>1.1000000000000001</v>
          </cell>
          <cell r="W101">
            <v>0.21428571428571427</v>
          </cell>
          <cell r="X101">
            <v>0.46511627906976744</v>
          </cell>
          <cell r="Y101">
            <v>0.40240863787375414</v>
          </cell>
          <cell r="Z101">
            <v>0.2413793103448276</v>
          </cell>
          <cell r="AA101">
            <v>39392</v>
          </cell>
          <cell r="AB101" t="str">
            <v>select one</v>
          </cell>
          <cell r="AC101">
            <v>0</v>
          </cell>
          <cell r="AD101">
            <v>0</v>
          </cell>
          <cell r="AE101">
            <v>0</v>
          </cell>
          <cell r="AF101">
            <v>0</v>
          </cell>
          <cell r="AG101">
            <v>0</v>
          </cell>
          <cell r="AH101">
            <v>0</v>
          </cell>
          <cell r="AI101">
            <v>0</v>
          </cell>
          <cell r="AJ101">
            <v>0</v>
          </cell>
          <cell r="AK101">
            <v>0</v>
          </cell>
          <cell r="AL101">
            <v>0</v>
          </cell>
          <cell r="AM101">
            <v>0</v>
          </cell>
        </row>
        <row r="102">
          <cell r="A102">
            <v>113</v>
          </cell>
          <cell r="B102" t="str">
            <v>Belleville Site - CSR Renovations</v>
          </cell>
          <cell r="C102" t="str">
            <v>Quinte Health Care</v>
          </cell>
          <cell r="D102" t="str">
            <v>Hospital</v>
          </cell>
          <cell r="E102">
            <v>0</v>
          </cell>
          <cell r="F102" t="str">
            <v xml:space="preserve">Mary Clare Egberts </v>
          </cell>
          <cell r="G102" t="str">
            <v>613-969-7400 ext 2779</v>
          </cell>
          <cell r="H102" t="str">
            <v>megberts@qhc.on.ca</v>
          </cell>
          <cell r="I102" t="str">
            <v>Bill Andrews</v>
          </cell>
          <cell r="J102" t="str">
            <v>613-969-7400 ext 2255</v>
          </cell>
          <cell r="K102" t="str">
            <v>bandrews@qhc.on.ca</v>
          </cell>
          <cell r="L102" t="str">
            <v>Nov 8 2011</v>
          </cell>
          <cell r="M102" t="str">
            <v>renovation</v>
          </cell>
          <cell r="N102" t="str">
            <v>other</v>
          </cell>
          <cell r="O102" t="str">
            <v>acute</v>
          </cell>
          <cell r="P102" t="str">
            <v xml:space="preserve">Capital Request Form/program brief   </v>
          </cell>
          <cell r="Q102">
            <v>7850</v>
          </cell>
          <cell r="R102">
            <v>39538</v>
          </cell>
          <cell r="S102" t="str">
            <v>Oct 15 2012</v>
          </cell>
          <cell r="T102">
            <v>0.3</v>
          </cell>
          <cell r="U102">
            <v>1.8</v>
          </cell>
          <cell r="V102">
            <v>2.1</v>
          </cell>
          <cell r="W102">
            <v>0.2857142857142857</v>
          </cell>
          <cell r="X102">
            <v>0.18139534883720931</v>
          </cell>
          <cell r="Y102">
            <v>0.20747508305647841</v>
          </cell>
          <cell r="Z102">
            <v>0</v>
          </cell>
          <cell r="AA102" t="str">
            <v>Nov 8 2011</v>
          </cell>
          <cell r="AB102" t="str">
            <v>select one</v>
          </cell>
          <cell r="AC102">
            <v>0</v>
          </cell>
          <cell r="AD102">
            <v>0</v>
          </cell>
          <cell r="AE102">
            <v>0</v>
          </cell>
          <cell r="AF102">
            <v>0</v>
          </cell>
          <cell r="AG102">
            <v>0</v>
          </cell>
          <cell r="AH102">
            <v>0</v>
          </cell>
          <cell r="AI102">
            <v>0</v>
          </cell>
          <cell r="AJ102" t="str">
            <v>Active</v>
          </cell>
          <cell r="AK102">
            <v>0</v>
          </cell>
          <cell r="AL102">
            <v>0</v>
          </cell>
          <cell r="AM102" t="str">
            <v>Carolyn Beatty</v>
          </cell>
        </row>
      </sheetData>
      <sheetData sheetId="3" refreshError="1"/>
      <sheetData sheetId="4" refreshError="1">
        <row r="3">
          <cell r="B3" t="str">
            <v>11-12</v>
          </cell>
          <cell r="C3">
            <v>40634</v>
          </cell>
          <cell r="F3">
            <v>0</v>
          </cell>
        </row>
        <row r="4">
          <cell r="B4" t="str">
            <v>12-13</v>
          </cell>
          <cell r="C4">
            <v>41000</v>
          </cell>
          <cell r="E4" t="str">
            <v>Apr</v>
          </cell>
          <cell r="F4">
            <v>0</v>
          </cell>
        </row>
        <row r="5">
          <cell r="B5" t="str">
            <v>13-14</v>
          </cell>
          <cell r="C5">
            <v>41365</v>
          </cell>
          <cell r="E5" t="str">
            <v>May</v>
          </cell>
          <cell r="F5">
            <v>31</v>
          </cell>
        </row>
        <row r="6">
          <cell r="B6" t="str">
            <v>14-15</v>
          </cell>
          <cell r="C6">
            <v>41730</v>
          </cell>
          <cell r="E6" t="str">
            <v>Jun</v>
          </cell>
          <cell r="F6">
            <v>61</v>
          </cell>
        </row>
        <row r="7">
          <cell r="B7" t="str">
            <v>15-16</v>
          </cell>
          <cell r="C7">
            <v>42095</v>
          </cell>
          <cell r="E7" t="str">
            <v>Jul</v>
          </cell>
          <cell r="F7">
            <v>92</v>
          </cell>
        </row>
        <row r="8">
          <cell r="B8" t="str">
            <v>16-17</v>
          </cell>
          <cell r="C8">
            <v>42461</v>
          </cell>
          <cell r="E8" t="str">
            <v>Aug</v>
          </cell>
          <cell r="F8">
            <v>123</v>
          </cell>
        </row>
        <row r="9">
          <cell r="B9" t="str">
            <v>17-18</v>
          </cell>
          <cell r="C9">
            <v>42826</v>
          </cell>
          <cell r="E9" t="str">
            <v>Sep</v>
          </cell>
          <cell r="F9">
            <v>153</v>
          </cell>
        </row>
        <row r="10">
          <cell r="B10" t="str">
            <v>18-19</v>
          </cell>
          <cell r="C10">
            <v>43191</v>
          </cell>
          <cell r="E10" t="str">
            <v>Oct</v>
          </cell>
          <cell r="F10">
            <v>184</v>
          </cell>
        </row>
        <row r="11">
          <cell r="B11" t="str">
            <v>19-20</v>
          </cell>
          <cell r="C11">
            <v>43556</v>
          </cell>
          <cell r="E11" t="str">
            <v>Nov</v>
          </cell>
          <cell r="F11">
            <v>214</v>
          </cell>
        </row>
        <row r="12">
          <cell r="B12" t="str">
            <v>20-21</v>
          </cell>
          <cell r="C12">
            <v>43922</v>
          </cell>
          <cell r="E12" t="str">
            <v>Dec</v>
          </cell>
          <cell r="F12">
            <v>245</v>
          </cell>
        </row>
        <row r="13">
          <cell r="E13" t="str">
            <v>Jan</v>
          </cell>
          <cell r="F13">
            <v>276</v>
          </cell>
        </row>
        <row r="14">
          <cell r="E14" t="str">
            <v>Feb</v>
          </cell>
          <cell r="F14">
            <v>306</v>
          </cell>
        </row>
        <row r="15">
          <cell r="E15" t="str">
            <v>Mar</v>
          </cell>
          <cell r="F15">
            <v>336</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 Adj. financial"/>
      <sheetName val="Tech Adj. assets financial "/>
      <sheetName val="Tech Adj. non financial"/>
      <sheetName val="Capital"/>
      <sheetName val="Data"/>
      <sheetName val="Section 15s"/>
      <sheetName val="Sheet1"/>
    </sheetNames>
    <sheetDataSet>
      <sheetData sheetId="0"/>
      <sheetData sheetId="1"/>
      <sheetData sheetId="2"/>
      <sheetData sheetId="3"/>
      <sheetData sheetId="4">
        <row r="2">
          <cell r="B2" t="str">
            <v>Yes</v>
          </cell>
        </row>
        <row r="3">
          <cell r="B3"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workbookViewId="0">
      <selection activeCell="D34" sqref="D34"/>
    </sheetView>
  </sheetViews>
  <sheetFormatPr defaultColWidth="9.15234375" defaultRowHeight="14.6"/>
  <cols>
    <col min="1" max="1" width="1.53515625" style="9" customWidth="1"/>
    <col min="2" max="2" width="29.3046875" style="9" customWidth="1"/>
    <col min="3" max="3" width="9.15234375" style="9"/>
    <col min="4" max="4" width="47.3828125" style="9" customWidth="1"/>
    <col min="5" max="11" width="9.15234375" style="9"/>
    <col min="12" max="12" width="8.15234375" style="9" customWidth="1"/>
    <col min="13" max="16384" width="9.15234375" style="9"/>
  </cols>
  <sheetData>
    <row r="1" spans="2:12" ht="7.5" customHeight="1"/>
    <row r="2" spans="2:12">
      <c r="B2" s="103"/>
      <c r="C2" s="104"/>
      <c r="D2" s="104"/>
      <c r="E2" s="104"/>
      <c r="F2" s="104"/>
      <c r="G2" s="104"/>
      <c r="H2" s="104"/>
      <c r="I2" s="104"/>
      <c r="J2" s="104"/>
      <c r="K2" s="104"/>
      <c r="L2" s="105"/>
    </row>
    <row r="3" spans="2:12">
      <c r="B3" s="109"/>
      <c r="C3" s="107"/>
      <c r="D3" s="107"/>
      <c r="E3" s="107"/>
      <c r="F3" s="107"/>
      <c r="G3" s="107"/>
      <c r="H3" s="107"/>
      <c r="I3" s="107"/>
      <c r="J3" s="107"/>
      <c r="K3" s="107"/>
      <c r="L3" s="108"/>
    </row>
    <row r="4" spans="2:12">
      <c r="B4" s="109"/>
      <c r="C4" s="107"/>
      <c r="D4" s="107"/>
      <c r="E4" s="107"/>
      <c r="F4" s="107"/>
      <c r="G4" s="107"/>
      <c r="H4" s="107"/>
      <c r="I4" s="107"/>
      <c r="J4" s="107"/>
      <c r="K4" s="107"/>
      <c r="L4" s="108"/>
    </row>
    <row r="5" spans="2:12">
      <c r="B5" s="109"/>
      <c r="C5" s="107"/>
      <c r="D5" s="107"/>
      <c r="E5" s="107"/>
      <c r="F5" s="107"/>
      <c r="G5" s="107"/>
      <c r="H5" s="107"/>
      <c r="I5" s="107"/>
      <c r="J5" s="107"/>
      <c r="K5" s="107"/>
      <c r="L5" s="108"/>
    </row>
    <row r="6" spans="2:12">
      <c r="B6" s="109"/>
      <c r="C6" s="107"/>
      <c r="D6" s="107"/>
      <c r="E6" s="107"/>
      <c r="F6" s="107"/>
      <c r="G6" s="107"/>
      <c r="H6" s="107"/>
      <c r="I6" s="107"/>
      <c r="J6" s="107"/>
      <c r="K6" s="107"/>
      <c r="L6" s="108"/>
    </row>
    <row r="7" spans="2:12">
      <c r="B7" s="109"/>
      <c r="C7" s="107"/>
      <c r="D7" s="107"/>
      <c r="E7" s="107"/>
      <c r="F7" s="107"/>
      <c r="G7" s="107"/>
      <c r="H7" s="107"/>
      <c r="I7" s="107"/>
      <c r="J7" s="107"/>
      <c r="K7" s="107"/>
      <c r="L7" s="108"/>
    </row>
    <row r="8" spans="2:12">
      <c r="B8" s="109"/>
      <c r="C8" s="107"/>
      <c r="D8" s="107"/>
      <c r="E8" s="107"/>
      <c r="F8" s="107"/>
      <c r="G8" s="107"/>
      <c r="H8" s="107"/>
      <c r="I8" s="107"/>
      <c r="J8" s="107"/>
      <c r="K8" s="107"/>
      <c r="L8" s="108"/>
    </row>
    <row r="9" spans="2:12">
      <c r="B9" s="109"/>
      <c r="C9" s="107"/>
      <c r="D9" s="107"/>
      <c r="E9" s="107"/>
      <c r="F9" s="107"/>
      <c r="G9" s="107"/>
      <c r="H9" s="107"/>
      <c r="I9" s="107"/>
      <c r="J9" s="107"/>
      <c r="K9" s="107"/>
      <c r="L9" s="108"/>
    </row>
    <row r="10" spans="2:12">
      <c r="B10" s="106" t="s">
        <v>118</v>
      </c>
      <c r="C10" s="107"/>
      <c r="D10" s="107"/>
      <c r="E10" s="107"/>
      <c r="F10" s="107"/>
      <c r="G10" s="107"/>
      <c r="H10" s="107"/>
      <c r="I10" s="107"/>
      <c r="J10" s="107"/>
      <c r="K10" s="107"/>
      <c r="L10" s="108"/>
    </row>
    <row r="11" spans="2:12">
      <c r="B11" s="109"/>
      <c r="C11" s="107"/>
      <c r="D11" s="107"/>
      <c r="E11" s="107"/>
      <c r="F11" s="107"/>
      <c r="G11" s="107"/>
      <c r="H11" s="107"/>
      <c r="I11" s="107"/>
      <c r="J11" s="107"/>
      <c r="K11" s="107"/>
      <c r="L11" s="108"/>
    </row>
    <row r="12" spans="2:12">
      <c r="B12" s="110" t="s">
        <v>121</v>
      </c>
      <c r="C12" s="107"/>
      <c r="D12" s="107"/>
      <c r="E12" s="107"/>
      <c r="F12" s="107"/>
      <c r="G12" s="107"/>
      <c r="H12" s="107"/>
      <c r="I12" s="107"/>
      <c r="J12" s="107"/>
      <c r="K12" s="107"/>
      <c r="L12" s="108"/>
    </row>
    <row r="13" spans="2:12">
      <c r="B13" s="109"/>
      <c r="C13" s="107"/>
      <c r="D13" s="107"/>
      <c r="E13" s="107"/>
      <c r="F13" s="107"/>
      <c r="G13" s="107"/>
      <c r="H13" s="107"/>
      <c r="I13" s="107"/>
      <c r="J13" s="107"/>
      <c r="K13" s="107"/>
      <c r="L13" s="108"/>
    </row>
    <row r="14" spans="2:12">
      <c r="B14" s="106" t="s">
        <v>111</v>
      </c>
      <c r="C14" s="107"/>
      <c r="D14" s="107"/>
      <c r="E14" s="107"/>
      <c r="F14" s="107"/>
      <c r="G14" s="107"/>
      <c r="H14" s="107"/>
      <c r="I14" s="107"/>
      <c r="J14" s="107"/>
      <c r="K14" s="107"/>
      <c r="L14" s="108"/>
    </row>
    <row r="15" spans="2:12">
      <c r="B15" s="109"/>
      <c r="C15" s="107"/>
      <c r="D15" s="107"/>
      <c r="E15" s="111"/>
      <c r="F15" s="107"/>
      <c r="G15" s="107"/>
      <c r="H15" s="107"/>
      <c r="I15" s="107"/>
      <c r="J15" s="107"/>
      <c r="K15" s="107"/>
      <c r="L15" s="108"/>
    </row>
    <row r="16" spans="2:12">
      <c r="B16" s="106" t="s">
        <v>112</v>
      </c>
      <c r="C16" s="107"/>
      <c r="D16" s="107"/>
      <c r="E16" s="107"/>
      <c r="F16" s="107"/>
      <c r="G16" s="107"/>
      <c r="H16" s="107"/>
      <c r="I16" s="107"/>
      <c r="J16" s="107"/>
      <c r="K16" s="107"/>
      <c r="L16" s="108"/>
    </row>
    <row r="17" spans="2:12">
      <c r="B17" s="109"/>
      <c r="C17" s="107"/>
      <c r="D17" s="107"/>
      <c r="E17" s="107"/>
      <c r="F17" s="107"/>
      <c r="G17" s="107"/>
      <c r="H17" s="107"/>
      <c r="I17" s="107"/>
      <c r="J17" s="107"/>
      <c r="K17" s="107"/>
      <c r="L17" s="108"/>
    </row>
    <row r="18" spans="2:12">
      <c r="B18" s="106" t="s">
        <v>113</v>
      </c>
      <c r="C18" s="107"/>
      <c r="D18" s="107"/>
      <c r="E18" s="107"/>
      <c r="F18" s="107"/>
      <c r="G18" s="107"/>
      <c r="H18" s="107"/>
      <c r="I18" s="107"/>
      <c r="J18" s="107"/>
      <c r="K18" s="107"/>
      <c r="L18" s="108"/>
    </row>
    <row r="19" spans="2:12">
      <c r="B19" s="112"/>
      <c r="C19" s="107"/>
      <c r="D19" s="107"/>
      <c r="E19" s="107"/>
      <c r="F19" s="107"/>
      <c r="G19" s="107"/>
      <c r="H19" s="107"/>
      <c r="I19" s="107"/>
      <c r="J19" s="107"/>
      <c r="K19" s="107"/>
      <c r="L19" s="108"/>
    </row>
    <row r="20" spans="2:12">
      <c r="B20" s="121" t="s">
        <v>117</v>
      </c>
      <c r="C20" s="122"/>
      <c r="D20" s="122"/>
      <c r="E20" s="122"/>
      <c r="F20" s="122"/>
      <c r="G20" s="122"/>
      <c r="H20" s="122"/>
      <c r="I20" s="122"/>
      <c r="J20" s="122"/>
      <c r="K20" s="122"/>
      <c r="L20" s="123"/>
    </row>
    <row r="21" spans="2:12">
      <c r="B21" s="121"/>
      <c r="C21" s="122"/>
      <c r="D21" s="122"/>
      <c r="E21" s="122"/>
      <c r="F21" s="122"/>
      <c r="G21" s="122"/>
      <c r="H21" s="122"/>
      <c r="I21" s="122"/>
      <c r="J21" s="122"/>
      <c r="K21" s="122"/>
      <c r="L21" s="123"/>
    </row>
    <row r="22" spans="2:12">
      <c r="B22" s="113"/>
      <c r="C22" s="114"/>
      <c r="D22" s="114"/>
      <c r="E22" s="114"/>
      <c r="F22" s="114"/>
      <c r="G22" s="114"/>
      <c r="H22" s="114"/>
      <c r="I22" s="114"/>
      <c r="J22" s="114"/>
      <c r="K22" s="114"/>
      <c r="L22" s="115"/>
    </row>
    <row r="23" spans="2:12">
      <c r="B23" s="103"/>
      <c r="C23" s="104"/>
      <c r="D23" s="104"/>
      <c r="E23" s="104"/>
      <c r="F23" s="104"/>
      <c r="G23" s="104"/>
      <c r="H23" s="104"/>
      <c r="I23" s="104"/>
      <c r="J23" s="104"/>
      <c r="K23" s="104"/>
      <c r="L23" s="105"/>
    </row>
    <row r="24" spans="2:12">
      <c r="B24" s="121" t="s">
        <v>119</v>
      </c>
      <c r="C24" s="122"/>
      <c r="D24" s="122"/>
      <c r="E24" s="122"/>
      <c r="F24" s="122"/>
      <c r="G24" s="122"/>
      <c r="H24" s="122"/>
      <c r="I24" s="122"/>
      <c r="J24" s="122"/>
      <c r="K24" s="122"/>
      <c r="L24" s="123"/>
    </row>
    <row r="25" spans="2:12">
      <c r="B25" s="121"/>
      <c r="C25" s="122"/>
      <c r="D25" s="122"/>
      <c r="E25" s="122"/>
      <c r="F25" s="122"/>
      <c r="G25" s="122"/>
      <c r="H25" s="122"/>
      <c r="I25" s="122"/>
      <c r="J25" s="122"/>
      <c r="K25" s="122"/>
      <c r="L25" s="123"/>
    </row>
    <row r="26" spans="2:12" ht="9.75" customHeight="1">
      <c r="B26" s="121"/>
      <c r="C26" s="122"/>
      <c r="D26" s="122"/>
      <c r="E26" s="122"/>
      <c r="F26" s="122"/>
      <c r="G26" s="122"/>
      <c r="H26" s="122"/>
      <c r="I26" s="122"/>
      <c r="J26" s="122"/>
      <c r="K26" s="122"/>
      <c r="L26" s="123"/>
    </row>
    <row r="27" spans="2:12">
      <c r="B27" s="124" t="s">
        <v>122</v>
      </c>
      <c r="C27" s="125"/>
      <c r="D27" s="125"/>
      <c r="E27" s="125"/>
      <c r="F27" s="125"/>
      <c r="G27" s="125"/>
      <c r="H27" s="125"/>
      <c r="I27" s="125"/>
      <c r="J27" s="125"/>
      <c r="K27" s="125"/>
      <c r="L27" s="126"/>
    </row>
    <row r="28" spans="2:12" ht="31.5" customHeight="1">
      <c r="B28" s="124"/>
      <c r="C28" s="125"/>
      <c r="D28" s="125"/>
      <c r="E28" s="125"/>
      <c r="F28" s="125"/>
      <c r="G28" s="125"/>
      <c r="H28" s="125"/>
      <c r="I28" s="125"/>
      <c r="J28" s="125"/>
      <c r="K28" s="125"/>
      <c r="L28" s="126"/>
    </row>
    <row r="29" spans="2:12">
      <c r="B29" s="113"/>
      <c r="C29" s="114"/>
      <c r="D29" s="114"/>
      <c r="E29" s="114"/>
      <c r="F29" s="114"/>
      <c r="G29" s="114"/>
      <c r="H29" s="114"/>
      <c r="I29" s="114"/>
      <c r="J29" s="114"/>
      <c r="K29" s="114"/>
      <c r="L29" s="115"/>
    </row>
  </sheetData>
  <mergeCells count="3">
    <mergeCell ref="B24:L26"/>
    <mergeCell ref="B27:L28"/>
    <mergeCell ref="B20:L2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85" zoomScaleNormal="85" workbookViewId="0">
      <selection activeCell="O35" sqref="O35"/>
    </sheetView>
  </sheetViews>
  <sheetFormatPr defaultRowHeight="14.6"/>
  <cols>
    <col min="1" max="1" width="60.3046875" bestFit="1" customWidth="1"/>
    <col min="2" max="2" width="8" bestFit="1" customWidth="1"/>
    <col min="3" max="12" width="9.3046875" bestFit="1" customWidth="1"/>
  </cols>
  <sheetData>
    <row r="1" spans="1:12" ht="18.45">
      <c r="A1" s="1" t="s">
        <v>97</v>
      </c>
      <c r="B1" s="1"/>
      <c r="C1" s="2"/>
      <c r="D1" s="2"/>
      <c r="E1" s="2"/>
      <c r="F1" s="2"/>
      <c r="G1" s="2"/>
      <c r="H1" s="2"/>
      <c r="I1" s="2"/>
      <c r="J1" s="2"/>
      <c r="K1" s="2"/>
      <c r="L1" s="2"/>
    </row>
    <row r="2" spans="1:12">
      <c r="B2" s="94" t="s">
        <v>31</v>
      </c>
      <c r="C2" s="95" t="str">
        <f>'Income Statement'!B2</f>
        <v>2017-18</v>
      </c>
      <c r="D2" s="95" t="str">
        <f>'Income Statement'!C2</f>
        <v>2018-19</v>
      </c>
      <c r="E2" s="95" t="str">
        <f>'Income Statement'!D2</f>
        <v>2019-20</v>
      </c>
      <c r="F2" s="95" t="str">
        <f>'Income Statement'!E2</f>
        <v>2020-21</v>
      </c>
      <c r="G2" s="95" t="str">
        <f>'Income Statement'!F2</f>
        <v>2021-22</v>
      </c>
      <c r="H2" s="95" t="str">
        <f>'Income Statement'!G2</f>
        <v>2022-23</v>
      </c>
      <c r="I2" s="95" t="str">
        <f>'Income Statement'!H2</f>
        <v>2023-24</v>
      </c>
      <c r="J2" s="95" t="str">
        <f>'Income Statement'!I2</f>
        <v>2024-25</v>
      </c>
      <c r="K2" s="95" t="str">
        <f>'Income Statement'!J2</f>
        <v>2025-26</v>
      </c>
      <c r="L2" s="95" t="str">
        <f>'Income Statement'!K2</f>
        <v>2026-27</v>
      </c>
    </row>
    <row r="3" spans="1:12">
      <c r="A3" s="5" t="s">
        <v>81</v>
      </c>
    </row>
    <row r="4" spans="1:12">
      <c r="A4" t="s">
        <v>84</v>
      </c>
      <c r="B4" s="5"/>
    </row>
    <row r="5" spans="1:12">
      <c r="A5" t="s">
        <v>78</v>
      </c>
      <c r="B5" s="12">
        <v>0.2</v>
      </c>
      <c r="C5" s="87">
        <f t="shared" ref="C5:C6" si="0">$B5</f>
        <v>0.2</v>
      </c>
      <c r="D5" s="87">
        <f t="shared" ref="D5:L6" si="1">$B5</f>
        <v>0.2</v>
      </c>
      <c r="E5" s="87">
        <f t="shared" si="1"/>
        <v>0.2</v>
      </c>
      <c r="F5" s="87">
        <f t="shared" si="1"/>
        <v>0.2</v>
      </c>
      <c r="G5" s="87">
        <f t="shared" si="1"/>
        <v>0.2</v>
      </c>
      <c r="H5" s="87">
        <f t="shared" si="1"/>
        <v>0.2</v>
      </c>
      <c r="I5" s="87">
        <f t="shared" si="1"/>
        <v>0.2</v>
      </c>
      <c r="J5" s="87">
        <f t="shared" si="1"/>
        <v>0.2</v>
      </c>
      <c r="K5" s="87">
        <f t="shared" si="1"/>
        <v>0.2</v>
      </c>
      <c r="L5" s="87">
        <f t="shared" si="1"/>
        <v>0.2</v>
      </c>
    </row>
    <row r="6" spans="1:12">
      <c r="A6" t="s">
        <v>68</v>
      </c>
      <c r="B6" s="88">
        <f>'Historical data'!G73</f>
        <v>3.48126928308575E-2</v>
      </c>
      <c r="C6" s="88">
        <f t="shared" si="0"/>
        <v>3.48126928308575E-2</v>
      </c>
      <c r="D6" s="88">
        <f t="shared" si="1"/>
        <v>3.48126928308575E-2</v>
      </c>
      <c r="E6" s="88">
        <f t="shared" si="1"/>
        <v>3.48126928308575E-2</v>
      </c>
      <c r="F6" s="88">
        <f t="shared" si="1"/>
        <v>3.48126928308575E-2</v>
      </c>
      <c r="G6" s="88">
        <f t="shared" si="1"/>
        <v>3.48126928308575E-2</v>
      </c>
      <c r="H6" s="88">
        <f t="shared" si="1"/>
        <v>3.48126928308575E-2</v>
      </c>
      <c r="I6" s="88">
        <f t="shared" si="1"/>
        <v>3.48126928308575E-2</v>
      </c>
      <c r="J6" s="88">
        <f t="shared" si="1"/>
        <v>3.48126928308575E-2</v>
      </c>
      <c r="K6" s="88">
        <f t="shared" si="1"/>
        <v>3.48126928308575E-2</v>
      </c>
      <c r="L6" s="88">
        <f t="shared" si="1"/>
        <v>3.48126928308575E-2</v>
      </c>
    </row>
    <row r="7" spans="1:12">
      <c r="A7" t="s">
        <v>62</v>
      </c>
      <c r="B7" s="88">
        <v>3.5000000000000003E-2</v>
      </c>
      <c r="C7" s="88">
        <f>B7</f>
        <v>3.5000000000000003E-2</v>
      </c>
      <c r="D7" s="88">
        <f>C7</f>
        <v>3.5000000000000003E-2</v>
      </c>
      <c r="E7" s="88">
        <f t="shared" ref="E7:L7" si="2">D7</f>
        <v>3.5000000000000003E-2</v>
      </c>
      <c r="F7" s="88">
        <f t="shared" si="2"/>
        <v>3.5000000000000003E-2</v>
      </c>
      <c r="G7" s="88">
        <f t="shared" si="2"/>
        <v>3.5000000000000003E-2</v>
      </c>
      <c r="H7" s="88">
        <f t="shared" si="2"/>
        <v>3.5000000000000003E-2</v>
      </c>
      <c r="I7" s="88">
        <f t="shared" si="2"/>
        <v>3.5000000000000003E-2</v>
      </c>
      <c r="J7" s="88">
        <f t="shared" si="2"/>
        <v>3.5000000000000003E-2</v>
      </c>
      <c r="K7" s="88">
        <f t="shared" si="2"/>
        <v>3.5000000000000003E-2</v>
      </c>
      <c r="L7" s="88">
        <f t="shared" si="2"/>
        <v>3.5000000000000003E-2</v>
      </c>
    </row>
    <row r="8" spans="1:12">
      <c r="A8" t="s">
        <v>77</v>
      </c>
    </row>
    <row r="10" spans="1:12">
      <c r="A10" s="5" t="s">
        <v>85</v>
      </c>
    </row>
    <row r="11" spans="1:12">
      <c r="A11" s="6" t="s">
        <v>82</v>
      </c>
      <c r="B11" s="89">
        <v>0.8</v>
      </c>
      <c r="C11" s="87">
        <f t="shared" ref="C11:C12" si="3">$B11</f>
        <v>0.8</v>
      </c>
      <c r="D11" s="87">
        <f t="shared" ref="D11:L12" si="4">$B11</f>
        <v>0.8</v>
      </c>
      <c r="E11" s="87">
        <f t="shared" si="4"/>
        <v>0.8</v>
      </c>
      <c r="F11" s="87">
        <f t="shared" si="4"/>
        <v>0.8</v>
      </c>
      <c r="G11" s="87">
        <f t="shared" si="4"/>
        <v>0.8</v>
      </c>
      <c r="H11" s="87">
        <f t="shared" si="4"/>
        <v>0.8</v>
      </c>
      <c r="I11" s="87">
        <f t="shared" si="4"/>
        <v>0.8</v>
      </c>
      <c r="J11" s="87">
        <f t="shared" si="4"/>
        <v>0.8</v>
      </c>
      <c r="K11" s="87">
        <f t="shared" si="4"/>
        <v>0.8</v>
      </c>
      <c r="L11" s="87">
        <f t="shared" si="4"/>
        <v>0.8</v>
      </c>
    </row>
    <row r="12" spans="1:12">
      <c r="A12" s="6" t="s">
        <v>83</v>
      </c>
      <c r="B12" s="89">
        <v>1</v>
      </c>
      <c r="C12" s="87">
        <f t="shared" si="3"/>
        <v>1</v>
      </c>
      <c r="D12" s="87">
        <f t="shared" si="4"/>
        <v>1</v>
      </c>
      <c r="E12" s="87">
        <f t="shared" si="4"/>
        <v>1</v>
      </c>
      <c r="F12" s="87">
        <f t="shared" si="4"/>
        <v>1</v>
      </c>
      <c r="G12" s="87">
        <f t="shared" si="4"/>
        <v>1</v>
      </c>
      <c r="H12" s="87">
        <f t="shared" si="4"/>
        <v>1</v>
      </c>
      <c r="I12" s="87">
        <f t="shared" si="4"/>
        <v>1</v>
      </c>
      <c r="J12" s="87">
        <f t="shared" si="4"/>
        <v>1</v>
      </c>
      <c r="K12" s="87">
        <f t="shared" si="4"/>
        <v>1</v>
      </c>
      <c r="L12" s="87">
        <f t="shared" si="4"/>
        <v>1</v>
      </c>
    </row>
    <row r="15" spans="1:12">
      <c r="A15" s="5" t="s">
        <v>58</v>
      </c>
      <c r="B15" s="120">
        <v>1</v>
      </c>
      <c r="C15" s="120">
        <v>1</v>
      </c>
      <c r="D15" s="120">
        <v>1</v>
      </c>
      <c r="E15" s="120">
        <v>1</v>
      </c>
      <c r="F15" s="120">
        <v>1</v>
      </c>
      <c r="G15" s="120">
        <v>1</v>
      </c>
      <c r="H15" s="120">
        <v>1</v>
      </c>
      <c r="I15" s="120">
        <v>1</v>
      </c>
      <c r="J15" s="120">
        <v>1</v>
      </c>
      <c r="K15" s="120">
        <v>1</v>
      </c>
      <c r="L15" s="120">
        <v>1</v>
      </c>
    </row>
    <row r="18" spans="1:12">
      <c r="A18" s="5" t="s">
        <v>116</v>
      </c>
    </row>
    <row r="19" spans="1:12">
      <c r="A19" s="119" t="s">
        <v>114</v>
      </c>
      <c r="B19" s="5"/>
      <c r="C19" s="118">
        <f>'Income Statement'!B23</f>
        <v>0.35999999999999988</v>
      </c>
      <c r="D19" s="118">
        <f>'Income Statement'!C23</f>
        <v>0.36142996914706271</v>
      </c>
      <c r="E19" s="118">
        <f>'Income Statement'!D23</f>
        <v>0.36310493829412538</v>
      </c>
      <c r="F19" s="118">
        <f>'Income Statement'!E23</f>
        <v>0.36503348244118827</v>
      </c>
      <c r="G19" s="118">
        <f>'Income Statement'!F23</f>
        <v>0.36722447671325109</v>
      </c>
      <c r="H19" s="118">
        <f>'Income Statement'!G23</f>
        <v>0.36968710686468886</v>
      </c>
      <c r="I19" s="118">
        <f>'Income Statement'!H23</f>
        <v>0.37243088015127968</v>
      </c>
      <c r="J19" s="118">
        <f>'Income Statement'!I23</f>
        <v>0.37546563658275423</v>
      </c>
      <c r="K19" s="118">
        <f>'Income Statement'!J23</f>
        <v>0.37880156056918302</v>
      </c>
      <c r="L19" s="118">
        <f>'Income Statement'!K23</f>
        <v>0.38244919297498958</v>
      </c>
    </row>
    <row r="20" spans="1:12">
      <c r="A20" s="119" t="s">
        <v>115</v>
      </c>
      <c r="B20" s="5"/>
      <c r="C20" s="118">
        <f>'Income Statement'!B24</f>
        <v>0.19999999999999996</v>
      </c>
      <c r="D20" s="118">
        <f>'Income Statement'!C24</f>
        <v>0.19303746143382849</v>
      </c>
      <c r="E20" s="118">
        <f>'Income Statement'!D24</f>
        <v>0.18607492286765692</v>
      </c>
      <c r="F20" s="118">
        <f>'Income Statement'!E24</f>
        <v>0.17911238430148546</v>
      </c>
      <c r="G20" s="118">
        <f>'Income Statement'!F24</f>
        <v>0.172149845735314</v>
      </c>
      <c r="H20" s="118">
        <f>'Income Statement'!G24</f>
        <v>0.16518730716914243</v>
      </c>
      <c r="I20" s="118">
        <f>'Income Statement'!H24</f>
        <v>0.15822476860297097</v>
      </c>
      <c r="J20" s="118">
        <f>'Income Statement'!I24</f>
        <v>0.15126223003679951</v>
      </c>
      <c r="K20" s="118">
        <f>'Income Statement'!J24</f>
        <v>0.14429969147062793</v>
      </c>
      <c r="L20" s="118">
        <f>'Income Statement'!K24</f>
        <v>0.13733715290445647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9"/>
  <sheetViews>
    <sheetView tabSelected="1" zoomScale="85" zoomScaleNormal="85" workbookViewId="0">
      <pane xSplit="1" ySplit="2" topLeftCell="B3" activePane="bottomRight" state="frozen"/>
      <selection activeCell="D43" sqref="D43"/>
      <selection pane="topRight" activeCell="D43" sqref="D43"/>
      <selection pane="bottomLeft" activeCell="D43" sqref="D43"/>
      <selection pane="bottomRight" activeCell="P32" sqref="P32"/>
    </sheetView>
  </sheetViews>
  <sheetFormatPr defaultColWidth="9.15234375" defaultRowHeight="14.6" outlineLevelRow="1"/>
  <cols>
    <col min="1" max="1" width="30.53515625" style="80" bestFit="1" customWidth="1"/>
    <col min="2" max="6" width="10" style="14" bestFit="1" customWidth="1"/>
    <col min="7" max="33" width="9.15234375" style="14"/>
    <col min="34" max="34" width="19.53515625" style="14" customWidth="1"/>
    <col min="35" max="16384" width="9.15234375" style="14"/>
  </cols>
  <sheetData>
    <row r="1" spans="1:39" ht="18.45">
      <c r="A1" s="1" t="s">
        <v>98</v>
      </c>
      <c r="B1" s="13"/>
      <c r="C1" s="13"/>
      <c r="D1" s="13"/>
      <c r="E1" s="13"/>
      <c r="F1" s="13"/>
      <c r="G1" s="13"/>
      <c r="H1" s="13"/>
      <c r="I1" s="13"/>
      <c r="J1" s="13"/>
      <c r="K1" s="13"/>
      <c r="L1" s="13"/>
      <c r="M1" s="13"/>
    </row>
    <row r="2" spans="1:39">
      <c r="B2" s="95" t="s">
        <v>1</v>
      </c>
      <c r="C2" s="95" t="s">
        <v>2</v>
      </c>
      <c r="D2" s="95" t="s">
        <v>3</v>
      </c>
      <c r="E2" s="95" t="s">
        <v>4</v>
      </c>
      <c r="F2" s="95" t="s">
        <v>5</v>
      </c>
      <c r="G2" s="16"/>
      <c r="H2" s="14" t="s">
        <v>30</v>
      </c>
    </row>
    <row r="3" spans="1:39">
      <c r="A3" s="15" t="s">
        <v>0</v>
      </c>
      <c r="B3" s="16"/>
      <c r="C3" s="16"/>
      <c r="D3" s="16"/>
      <c r="E3" s="16"/>
      <c r="F3" s="18"/>
      <c r="G3" s="16"/>
    </row>
    <row r="4" spans="1:39">
      <c r="A4" s="19" t="s">
        <v>6</v>
      </c>
      <c r="B4" s="16"/>
      <c r="C4" s="16"/>
      <c r="D4" s="16"/>
      <c r="E4" s="16"/>
      <c r="F4" s="18"/>
      <c r="H4" s="20" t="s">
        <v>7</v>
      </c>
      <c r="AH4" s="15" t="s">
        <v>8</v>
      </c>
      <c r="AI4" s="21">
        <v>2011</v>
      </c>
      <c r="AJ4" s="21">
        <v>2012</v>
      </c>
      <c r="AK4" s="21">
        <v>2013</v>
      </c>
      <c r="AL4" s="21">
        <v>2014</v>
      </c>
      <c r="AM4" s="22">
        <v>2015</v>
      </c>
    </row>
    <row r="5" spans="1:39">
      <c r="A5" s="83" t="s">
        <v>66</v>
      </c>
      <c r="B5" s="23">
        <v>4000</v>
      </c>
      <c r="C5" s="23">
        <v>4300</v>
      </c>
      <c r="D5" s="23">
        <v>4700</v>
      </c>
      <c r="E5" s="23">
        <v>4300</v>
      </c>
      <c r="F5" s="24">
        <v>5300</v>
      </c>
      <c r="H5" s="20" t="s">
        <v>10</v>
      </c>
      <c r="AH5" s="17"/>
      <c r="AI5" s="16"/>
      <c r="AJ5" s="16"/>
      <c r="AK5" s="16"/>
      <c r="AL5" s="16"/>
      <c r="AM5" s="18"/>
    </row>
    <row r="6" spans="1:39">
      <c r="A6" s="17" t="s">
        <v>11</v>
      </c>
      <c r="B6" s="23">
        <v>2900</v>
      </c>
      <c r="C6" s="23">
        <v>2900</v>
      </c>
      <c r="D6" s="23">
        <v>3800</v>
      </c>
      <c r="E6" s="23">
        <v>2800</v>
      </c>
      <c r="F6" s="24">
        <v>3200</v>
      </c>
      <c r="H6" s="20"/>
      <c r="AH6" s="19" t="s">
        <v>6</v>
      </c>
      <c r="AI6" s="16"/>
      <c r="AJ6" s="16"/>
      <c r="AK6" s="16"/>
      <c r="AL6" s="16"/>
      <c r="AM6" s="18"/>
    </row>
    <row r="7" spans="1:39">
      <c r="A7" s="17" t="s">
        <v>12</v>
      </c>
      <c r="B7" s="23">
        <v>2000</v>
      </c>
      <c r="C7" s="23">
        <v>2200</v>
      </c>
      <c r="D7" s="23">
        <v>2000</v>
      </c>
      <c r="E7" s="23">
        <v>2000</v>
      </c>
      <c r="F7" s="24">
        <v>1800</v>
      </c>
      <c r="H7" s="20"/>
      <c r="AH7" s="17" t="s">
        <v>9</v>
      </c>
      <c r="AI7" s="25">
        <f>B5/1000</f>
        <v>4</v>
      </c>
      <c r="AJ7" s="25">
        <f t="shared" ref="AJ7:AM22" si="0">C5/1000</f>
        <v>4.3</v>
      </c>
      <c r="AK7" s="25">
        <f t="shared" si="0"/>
        <v>4.7</v>
      </c>
      <c r="AL7" s="25">
        <f t="shared" si="0"/>
        <v>4.3</v>
      </c>
      <c r="AM7" s="26">
        <f t="shared" si="0"/>
        <v>5.3</v>
      </c>
    </row>
    <row r="8" spans="1:39">
      <c r="A8" s="17" t="s">
        <v>65</v>
      </c>
      <c r="B8" s="23">
        <v>0</v>
      </c>
      <c r="C8" s="23">
        <v>0</v>
      </c>
      <c r="D8" s="23">
        <v>0</v>
      </c>
      <c r="E8" s="23">
        <v>0</v>
      </c>
      <c r="F8" s="24">
        <v>400</v>
      </c>
      <c r="H8" s="20"/>
      <c r="AH8" s="17" t="s">
        <v>11</v>
      </c>
      <c r="AI8" s="25">
        <f t="shared" ref="AI8:AM24" si="1">B6/1000</f>
        <v>2.9</v>
      </c>
      <c r="AJ8" s="25">
        <f t="shared" si="0"/>
        <v>2.9</v>
      </c>
      <c r="AK8" s="25">
        <f t="shared" si="0"/>
        <v>3.8</v>
      </c>
      <c r="AL8" s="25">
        <f t="shared" si="0"/>
        <v>2.8</v>
      </c>
      <c r="AM8" s="26">
        <f t="shared" si="0"/>
        <v>3.2</v>
      </c>
    </row>
    <row r="9" spans="1:39">
      <c r="A9" s="17" t="s">
        <v>14</v>
      </c>
      <c r="B9" s="27">
        <v>1800</v>
      </c>
      <c r="C9" s="27">
        <v>1500</v>
      </c>
      <c r="D9" s="27">
        <v>1200</v>
      </c>
      <c r="E9" s="27">
        <v>800</v>
      </c>
      <c r="F9" s="28">
        <v>400</v>
      </c>
      <c r="H9" s="20"/>
      <c r="AH9" s="17" t="s">
        <v>12</v>
      </c>
      <c r="AI9" s="25">
        <f t="shared" si="1"/>
        <v>2</v>
      </c>
      <c r="AJ9" s="25">
        <f t="shared" si="0"/>
        <v>2.2000000000000002</v>
      </c>
      <c r="AK9" s="25">
        <f t="shared" si="0"/>
        <v>2</v>
      </c>
      <c r="AL9" s="25">
        <f t="shared" si="0"/>
        <v>2</v>
      </c>
      <c r="AM9" s="26">
        <f t="shared" si="0"/>
        <v>1.8</v>
      </c>
    </row>
    <row r="10" spans="1:39">
      <c r="A10" s="17" t="s">
        <v>15</v>
      </c>
      <c r="B10" s="23">
        <f>SUM(B5:B9)</f>
        <v>10700</v>
      </c>
      <c r="C10" s="23">
        <f>SUM(C5:C9)</f>
        <v>10900</v>
      </c>
      <c r="D10" s="23">
        <f>SUM(D5:D9)</f>
        <v>11700</v>
      </c>
      <c r="E10" s="23">
        <f>SUM(E5:E9)</f>
        <v>9900</v>
      </c>
      <c r="F10" s="24">
        <f>SUM(F5:F9)</f>
        <v>11100</v>
      </c>
      <c r="H10" s="20"/>
      <c r="AH10" s="17" t="s">
        <v>13</v>
      </c>
      <c r="AI10" s="25">
        <f t="shared" si="1"/>
        <v>0</v>
      </c>
      <c r="AJ10" s="25">
        <f t="shared" si="0"/>
        <v>0</v>
      </c>
      <c r="AK10" s="25">
        <f t="shared" si="0"/>
        <v>0</v>
      </c>
      <c r="AL10" s="25">
        <f t="shared" si="0"/>
        <v>0</v>
      </c>
      <c r="AM10" s="26">
        <f t="shared" si="0"/>
        <v>0.4</v>
      </c>
    </row>
    <row r="11" spans="1:39">
      <c r="A11" s="17"/>
      <c r="B11" s="23"/>
      <c r="C11" s="23"/>
      <c r="D11" s="23"/>
      <c r="E11" s="23"/>
      <c r="F11" s="24"/>
      <c r="H11" s="20"/>
      <c r="AH11" s="17" t="s">
        <v>14</v>
      </c>
      <c r="AI11" s="29">
        <f t="shared" si="1"/>
        <v>1.8</v>
      </c>
      <c r="AJ11" s="29">
        <f t="shared" si="0"/>
        <v>1.5</v>
      </c>
      <c r="AK11" s="29">
        <f t="shared" si="0"/>
        <v>1.2</v>
      </c>
      <c r="AL11" s="29">
        <f t="shared" si="0"/>
        <v>0.8</v>
      </c>
      <c r="AM11" s="30">
        <f t="shared" si="0"/>
        <v>0.4</v>
      </c>
    </row>
    <row r="12" spans="1:39">
      <c r="A12" s="19" t="s">
        <v>16</v>
      </c>
      <c r="B12" s="23"/>
      <c r="C12" s="23"/>
      <c r="D12" s="23"/>
      <c r="E12" s="23"/>
      <c r="F12" s="24"/>
      <c r="H12" s="20" t="s">
        <v>7</v>
      </c>
      <c r="AH12" s="17" t="s">
        <v>15</v>
      </c>
      <c r="AI12" s="25">
        <f t="shared" si="1"/>
        <v>10.7</v>
      </c>
      <c r="AJ12" s="25">
        <f t="shared" si="0"/>
        <v>10.9</v>
      </c>
      <c r="AK12" s="25">
        <f t="shared" si="0"/>
        <v>11.7</v>
      </c>
      <c r="AL12" s="25">
        <f t="shared" si="0"/>
        <v>9.9</v>
      </c>
      <c r="AM12" s="26">
        <f t="shared" si="0"/>
        <v>11.1</v>
      </c>
    </row>
    <row r="13" spans="1:39">
      <c r="A13" s="84" t="str">
        <f>A5</f>
        <v>Transportation and transit</v>
      </c>
      <c r="B13" s="23">
        <v>400</v>
      </c>
      <c r="C13" s="23">
        <v>500</v>
      </c>
      <c r="D13" s="23">
        <v>500</v>
      </c>
      <c r="E13" s="23">
        <v>600</v>
      </c>
      <c r="F13" s="24">
        <v>500</v>
      </c>
      <c r="H13" s="20" t="s">
        <v>10</v>
      </c>
      <c r="AH13" s="17"/>
      <c r="AI13" s="25"/>
      <c r="AJ13" s="25"/>
      <c r="AK13" s="25"/>
      <c r="AL13" s="25"/>
      <c r="AM13" s="26"/>
    </row>
    <row r="14" spans="1:39">
      <c r="A14" s="83" t="str">
        <f t="shared" ref="A14:A17" si="2">A6</f>
        <v xml:space="preserve">   Health</v>
      </c>
      <c r="B14" s="23">
        <v>200</v>
      </c>
      <c r="C14" s="23">
        <v>200</v>
      </c>
      <c r="D14" s="23">
        <v>300</v>
      </c>
      <c r="E14" s="23">
        <v>400</v>
      </c>
      <c r="F14" s="24">
        <v>400</v>
      </c>
      <c r="H14" s="16"/>
      <c r="AH14" s="19" t="s">
        <v>16</v>
      </c>
      <c r="AI14" s="25"/>
      <c r="AJ14" s="25"/>
      <c r="AK14" s="25"/>
      <c r="AL14" s="25"/>
      <c r="AM14" s="26"/>
    </row>
    <row r="15" spans="1:39">
      <c r="A15" s="83" t="str">
        <f t="shared" si="2"/>
        <v xml:space="preserve">   Education</v>
      </c>
      <c r="B15" s="23">
        <v>100</v>
      </c>
      <c r="C15" s="23">
        <v>200</v>
      </c>
      <c r="D15" s="23">
        <v>200</v>
      </c>
      <c r="E15" s="23">
        <v>200</v>
      </c>
      <c r="F15" s="24">
        <v>0</v>
      </c>
      <c r="H15" s="16"/>
      <c r="AH15" s="17" t="s">
        <v>9</v>
      </c>
      <c r="AI15" s="25">
        <f t="shared" si="1"/>
        <v>0.4</v>
      </c>
      <c r="AJ15" s="25">
        <f t="shared" si="0"/>
        <v>0.5</v>
      </c>
      <c r="AK15" s="25">
        <f t="shared" si="0"/>
        <v>0.5</v>
      </c>
      <c r="AL15" s="25">
        <f t="shared" si="0"/>
        <v>0.6</v>
      </c>
      <c r="AM15" s="26">
        <f t="shared" si="0"/>
        <v>0.5</v>
      </c>
    </row>
    <row r="16" spans="1:39">
      <c r="A16" s="83" t="str">
        <f t="shared" si="2"/>
        <v xml:space="preserve">   Postsecondary and training</v>
      </c>
      <c r="B16" s="23">
        <v>0</v>
      </c>
      <c r="C16" s="23">
        <f>'Historical data'!$G67</f>
        <v>0</v>
      </c>
      <c r="D16" s="23">
        <v>0</v>
      </c>
      <c r="E16" s="23">
        <v>0</v>
      </c>
      <c r="F16" s="24">
        <v>200</v>
      </c>
      <c r="H16" s="16"/>
      <c r="AH16" s="17" t="s">
        <v>11</v>
      </c>
      <c r="AI16" s="25">
        <f t="shared" si="1"/>
        <v>0.2</v>
      </c>
      <c r="AJ16" s="25">
        <f t="shared" si="0"/>
        <v>0.2</v>
      </c>
      <c r="AK16" s="25">
        <f t="shared" si="0"/>
        <v>0.3</v>
      </c>
      <c r="AL16" s="25">
        <f t="shared" si="0"/>
        <v>0.4</v>
      </c>
      <c r="AM16" s="26">
        <f t="shared" si="0"/>
        <v>0.4</v>
      </c>
    </row>
    <row r="17" spans="1:39">
      <c r="A17" s="83" t="str">
        <f t="shared" si="2"/>
        <v xml:space="preserve">   Other</v>
      </c>
      <c r="B17" s="27">
        <v>3800</v>
      </c>
      <c r="C17" s="27">
        <v>100</v>
      </c>
      <c r="D17" s="27">
        <v>700</v>
      </c>
      <c r="E17" s="27">
        <v>700</v>
      </c>
      <c r="F17" s="28">
        <v>600</v>
      </c>
      <c r="H17" s="16"/>
      <c r="AH17" s="17" t="s">
        <v>12</v>
      </c>
      <c r="AI17" s="25">
        <f t="shared" si="1"/>
        <v>0.1</v>
      </c>
      <c r="AJ17" s="25">
        <f t="shared" si="0"/>
        <v>0.2</v>
      </c>
      <c r="AK17" s="25">
        <f t="shared" si="0"/>
        <v>0.2</v>
      </c>
      <c r="AL17" s="25">
        <f t="shared" si="0"/>
        <v>0.2</v>
      </c>
      <c r="AM17" s="26">
        <f t="shared" si="0"/>
        <v>0</v>
      </c>
    </row>
    <row r="18" spans="1:39">
      <c r="A18" s="17" t="s">
        <v>15</v>
      </c>
      <c r="B18" s="23">
        <f>SUM(B13:B17)</f>
        <v>4500</v>
      </c>
      <c r="C18" s="23">
        <f>SUM(C13:C17)</f>
        <v>1000</v>
      </c>
      <c r="D18" s="23">
        <f>SUM(D13:D17)</f>
        <v>1700</v>
      </c>
      <c r="E18" s="23">
        <f>SUM(E13:E17)</f>
        <v>1900</v>
      </c>
      <c r="F18" s="24">
        <f>SUM(F13:F17)</f>
        <v>1700</v>
      </c>
      <c r="H18" s="16"/>
      <c r="AH18" s="17" t="s">
        <v>13</v>
      </c>
      <c r="AI18" s="25">
        <f t="shared" si="1"/>
        <v>0</v>
      </c>
      <c r="AJ18" s="25">
        <f t="shared" si="0"/>
        <v>0</v>
      </c>
      <c r="AK18" s="25">
        <f t="shared" si="0"/>
        <v>0</v>
      </c>
      <c r="AL18" s="25">
        <f t="shared" si="0"/>
        <v>0</v>
      </c>
      <c r="AM18" s="26">
        <f t="shared" si="0"/>
        <v>0.2</v>
      </c>
    </row>
    <row r="19" spans="1:39">
      <c r="A19" s="17"/>
      <c r="B19" s="23"/>
      <c r="C19" s="23"/>
      <c r="D19" s="23"/>
      <c r="E19" s="23"/>
      <c r="F19" s="24"/>
      <c r="H19" s="16"/>
      <c r="AH19" s="17" t="s">
        <v>14</v>
      </c>
      <c r="AI19" s="29">
        <f t="shared" si="1"/>
        <v>3.8</v>
      </c>
      <c r="AJ19" s="29">
        <f t="shared" si="0"/>
        <v>0.1</v>
      </c>
      <c r="AK19" s="29">
        <f t="shared" si="0"/>
        <v>0.7</v>
      </c>
      <c r="AL19" s="29">
        <f t="shared" si="0"/>
        <v>0.7</v>
      </c>
      <c r="AM19" s="30">
        <f t="shared" si="0"/>
        <v>0.6</v>
      </c>
    </row>
    <row r="20" spans="1:39" ht="15" thickBot="1">
      <c r="A20" s="31" t="s">
        <v>15</v>
      </c>
      <c r="B20" s="32">
        <f>B18+B10</f>
        <v>15200</v>
      </c>
      <c r="C20" s="32">
        <f>C18+C10</f>
        <v>11900</v>
      </c>
      <c r="D20" s="32">
        <f>D18+D10</f>
        <v>13400</v>
      </c>
      <c r="E20" s="32">
        <f>E18+E10</f>
        <v>11800</v>
      </c>
      <c r="F20" s="33">
        <f>F18+F10</f>
        <v>12800</v>
      </c>
      <c r="H20" s="16"/>
      <c r="AH20" s="17" t="s">
        <v>15</v>
      </c>
      <c r="AI20" s="25">
        <f t="shared" si="1"/>
        <v>4.5</v>
      </c>
      <c r="AJ20" s="25">
        <f t="shared" si="0"/>
        <v>1</v>
      </c>
      <c r="AK20" s="25">
        <f t="shared" si="0"/>
        <v>1.7</v>
      </c>
      <c r="AL20" s="25">
        <f t="shared" si="0"/>
        <v>1.9</v>
      </c>
      <c r="AM20" s="26">
        <f t="shared" si="0"/>
        <v>1.7</v>
      </c>
    </row>
    <row r="21" spans="1:39" ht="15" thickTop="1">
      <c r="A21" s="17"/>
      <c r="B21" s="23"/>
      <c r="C21" s="23"/>
      <c r="D21" s="23"/>
      <c r="E21" s="23"/>
      <c r="F21" s="24"/>
      <c r="H21" s="16"/>
      <c r="AH21" s="17"/>
      <c r="AI21" s="25"/>
      <c r="AJ21" s="25"/>
      <c r="AK21" s="25"/>
      <c r="AL21" s="25"/>
      <c r="AM21" s="26"/>
    </row>
    <row r="22" spans="1:39" ht="15" thickBot="1">
      <c r="A22" s="17" t="s">
        <v>17</v>
      </c>
      <c r="B22" s="23">
        <v>10838</v>
      </c>
      <c r="C22" s="23">
        <v>11033</v>
      </c>
      <c r="D22" s="23">
        <v>11787</v>
      </c>
      <c r="E22" s="23">
        <v>10322</v>
      </c>
      <c r="F22" s="24">
        <v>11183</v>
      </c>
      <c r="H22" s="20" t="s">
        <v>7</v>
      </c>
      <c r="AH22" s="31" t="s">
        <v>15</v>
      </c>
      <c r="AI22" s="34">
        <f t="shared" si="1"/>
        <v>15.2</v>
      </c>
      <c r="AJ22" s="34">
        <f t="shared" si="0"/>
        <v>11.9</v>
      </c>
      <c r="AK22" s="34">
        <f t="shared" si="0"/>
        <v>13.4</v>
      </c>
      <c r="AL22" s="34">
        <f t="shared" si="0"/>
        <v>11.8</v>
      </c>
      <c r="AM22" s="35">
        <f t="shared" si="0"/>
        <v>12.8</v>
      </c>
    </row>
    <row r="23" spans="1:39" ht="15" thickTop="1">
      <c r="A23" s="17" t="s">
        <v>18</v>
      </c>
      <c r="B23" s="36">
        <f>B10/B22</f>
        <v>0.98726702343605832</v>
      </c>
      <c r="C23" s="36">
        <f>C10/C22</f>
        <v>0.98794525514365994</v>
      </c>
      <c r="D23" s="36">
        <f>D10/D22</f>
        <v>0.99261898701959783</v>
      </c>
      <c r="E23" s="36">
        <f>E10/E22</f>
        <v>0.95911645030032944</v>
      </c>
      <c r="F23" s="37">
        <f>F10/F22</f>
        <v>0.99257802020924613</v>
      </c>
      <c r="H23" s="20" t="s">
        <v>19</v>
      </c>
      <c r="AH23" s="17"/>
      <c r="AI23" s="16"/>
      <c r="AJ23" s="16"/>
      <c r="AK23" s="16"/>
      <c r="AL23" s="16"/>
      <c r="AM23" s="18"/>
    </row>
    <row r="24" spans="1:39">
      <c r="A24" s="17"/>
      <c r="B24" s="23"/>
      <c r="C24" s="23"/>
      <c r="D24" s="23"/>
      <c r="E24" s="23"/>
      <c r="F24" s="24"/>
      <c r="G24" s="38" t="s">
        <v>20</v>
      </c>
      <c r="AH24" s="17" t="s">
        <v>17</v>
      </c>
      <c r="AI24" s="25">
        <f t="shared" si="1"/>
        <v>10.837999999999999</v>
      </c>
      <c r="AJ24" s="25">
        <f t="shared" si="1"/>
        <v>11.032999999999999</v>
      </c>
      <c r="AK24" s="25">
        <f t="shared" si="1"/>
        <v>11.787000000000001</v>
      </c>
      <c r="AL24" s="25">
        <f t="shared" si="1"/>
        <v>10.321999999999999</v>
      </c>
      <c r="AM24" s="26">
        <f t="shared" si="1"/>
        <v>11.183</v>
      </c>
    </row>
    <row r="25" spans="1:39">
      <c r="A25" s="19" t="s">
        <v>21</v>
      </c>
      <c r="B25" s="23"/>
      <c r="C25" s="23"/>
      <c r="D25" s="23"/>
      <c r="E25" s="23"/>
      <c r="F25" s="24"/>
      <c r="G25" s="39"/>
      <c r="AH25" s="17" t="s">
        <v>18</v>
      </c>
      <c r="AI25" s="40">
        <v>0.98726702343605832</v>
      </c>
      <c r="AJ25" s="40">
        <v>0.98794525514365994</v>
      </c>
      <c r="AK25" s="40">
        <v>0.99261898701959783</v>
      </c>
      <c r="AL25" s="40">
        <v>0.95911645030032944</v>
      </c>
      <c r="AM25" s="41">
        <v>0.99257802020924613</v>
      </c>
    </row>
    <row r="26" spans="1:39">
      <c r="A26" s="83" t="s">
        <v>66</v>
      </c>
      <c r="B26" s="42">
        <f>B13/(B5+B13)</f>
        <v>9.0909090909090912E-2</v>
      </c>
      <c r="C26" s="42">
        <f>C13/(C5+C13)</f>
        <v>0.10416666666666667</v>
      </c>
      <c r="D26" s="42">
        <f>D13/(D5+D13)</f>
        <v>9.6153846153846159E-2</v>
      </c>
      <c r="E26" s="42">
        <f>E13/(E5+E13)</f>
        <v>0.12244897959183673</v>
      </c>
      <c r="F26" s="43">
        <f>F13/(F5+F13)</f>
        <v>8.6206896551724144E-2</v>
      </c>
      <c r="G26" s="44">
        <f>AVERAGE(B26:F26)</f>
        <v>9.9977095974632918E-2</v>
      </c>
      <c r="AH26" s="17"/>
      <c r="AI26" s="16"/>
      <c r="AJ26" s="16"/>
      <c r="AK26" s="16"/>
      <c r="AL26" s="16"/>
      <c r="AM26" s="18"/>
    </row>
    <row r="27" spans="1:39">
      <c r="A27" s="17" t="s">
        <v>11</v>
      </c>
      <c r="B27" s="42">
        <f t="shared" ref="B27:F27" si="3">B14/(B6+B14)</f>
        <v>6.4516129032258063E-2</v>
      </c>
      <c r="C27" s="42">
        <f t="shared" si="3"/>
        <v>6.4516129032258063E-2</v>
      </c>
      <c r="D27" s="42">
        <f t="shared" si="3"/>
        <v>7.3170731707317069E-2</v>
      </c>
      <c r="E27" s="42">
        <f>E14/(E6+E14)</f>
        <v>0.125</v>
      </c>
      <c r="F27" s="43">
        <f t="shared" si="3"/>
        <v>0.1111111111111111</v>
      </c>
      <c r="G27" s="44">
        <f>AVERAGE(B27:F27)</f>
        <v>8.7662820176588857E-2</v>
      </c>
      <c r="AH27" s="19" t="s">
        <v>21</v>
      </c>
      <c r="AI27" s="16"/>
      <c r="AJ27" s="16"/>
      <c r="AK27" s="16"/>
      <c r="AL27" s="16"/>
      <c r="AM27" s="18"/>
    </row>
    <row r="28" spans="1:39">
      <c r="A28" s="83" t="s">
        <v>67</v>
      </c>
      <c r="B28" s="42">
        <f>(B15+B16)/(B7+B8+B15+B16)</f>
        <v>4.7619047619047616E-2</v>
      </c>
      <c r="C28" s="42">
        <f>(C15+C16)/(C7+C8+C15+C16)</f>
        <v>8.3333333333333329E-2</v>
      </c>
      <c r="D28" s="42">
        <f>(D15+D16)/(D7+D8+D15+D16)</f>
        <v>9.0909090909090912E-2</v>
      </c>
      <c r="E28" s="42">
        <f>(E15+E16)/(E7+E8+E15+E16)</f>
        <v>9.0909090909090912E-2</v>
      </c>
      <c r="F28" s="43">
        <f>(F15+F16)/(F7+F8+F15+F16)</f>
        <v>8.3333333333333329E-2</v>
      </c>
      <c r="G28" s="44">
        <f>AVERAGE(B28:F28)</f>
        <v>7.9220779220779219E-2</v>
      </c>
      <c r="AH28" s="17" t="s">
        <v>9</v>
      </c>
      <c r="AI28" s="45">
        <v>9.0909090909090912E-2</v>
      </c>
      <c r="AJ28" s="45">
        <v>0.10416666666666667</v>
      </c>
      <c r="AK28" s="45">
        <v>9.6153846153846159E-2</v>
      </c>
      <c r="AL28" s="45">
        <v>0.12244897959183673</v>
      </c>
      <c r="AM28" s="46">
        <v>8.6206896551724144E-2</v>
      </c>
    </row>
    <row r="29" spans="1:39">
      <c r="A29" s="17" t="s">
        <v>14</v>
      </c>
      <c r="B29" s="47">
        <f t="shared" ref="B29:F30" si="4">B17/(B9+B17)</f>
        <v>0.6785714285714286</v>
      </c>
      <c r="C29" s="47">
        <f t="shared" si="4"/>
        <v>6.25E-2</v>
      </c>
      <c r="D29" s="47">
        <f t="shared" si="4"/>
        <v>0.36842105263157893</v>
      </c>
      <c r="E29" s="47">
        <f t="shared" si="4"/>
        <v>0.46666666666666667</v>
      </c>
      <c r="F29" s="48">
        <f t="shared" si="4"/>
        <v>0.6</v>
      </c>
      <c r="G29" s="49">
        <f>AVERAGE(B29:F29)</f>
        <v>0.43523182957393491</v>
      </c>
      <c r="AH29" s="17" t="s">
        <v>12</v>
      </c>
      <c r="AI29" s="45">
        <v>4.7619047619047616E-2</v>
      </c>
      <c r="AJ29" s="45">
        <v>8.3333333333333329E-2</v>
      </c>
      <c r="AK29" s="45">
        <v>9.0909090909090912E-2</v>
      </c>
      <c r="AL29" s="45">
        <v>9.0909090909090912E-2</v>
      </c>
      <c r="AM29" s="46">
        <v>8.3333333333333329E-2</v>
      </c>
    </row>
    <row r="30" spans="1:39">
      <c r="A30" s="19" t="s">
        <v>15</v>
      </c>
      <c r="B30" s="50">
        <f t="shared" si="4"/>
        <v>0.29605263157894735</v>
      </c>
      <c r="C30" s="50">
        <f t="shared" si="4"/>
        <v>8.4033613445378158E-2</v>
      </c>
      <c r="D30" s="50">
        <f t="shared" si="4"/>
        <v>0.12686567164179105</v>
      </c>
      <c r="E30" s="50">
        <f t="shared" si="4"/>
        <v>0.16101694915254236</v>
      </c>
      <c r="F30" s="51">
        <f t="shared" si="4"/>
        <v>0.1328125</v>
      </c>
      <c r="G30" s="52">
        <f>AVERAGE(B30:F30)</f>
        <v>0.16015627316373179</v>
      </c>
      <c r="AH30" s="17" t="s">
        <v>13</v>
      </c>
      <c r="AI30" s="53"/>
      <c r="AJ30" s="53"/>
      <c r="AK30" s="53"/>
      <c r="AL30" s="53"/>
      <c r="AM30" s="54"/>
    </row>
    <row r="31" spans="1:39">
      <c r="A31" s="17"/>
      <c r="B31" s="16"/>
      <c r="C31" s="16"/>
      <c r="D31" s="16"/>
      <c r="E31" s="16"/>
      <c r="F31" s="18"/>
      <c r="AH31" s="17" t="s">
        <v>14</v>
      </c>
      <c r="AI31" s="55">
        <v>0.6785714285714286</v>
      </c>
      <c r="AJ31" s="55">
        <v>6.25E-2</v>
      </c>
      <c r="AK31" s="55">
        <v>0.36842105263157893</v>
      </c>
      <c r="AL31" s="55">
        <v>0.46666666666666667</v>
      </c>
      <c r="AM31" s="56">
        <v>0.6</v>
      </c>
    </row>
    <row r="32" spans="1:39">
      <c r="A32" s="57" t="s">
        <v>22</v>
      </c>
      <c r="B32" s="95" t="str">
        <f>B2</f>
        <v>2010-11</v>
      </c>
      <c r="C32" s="95" t="str">
        <f>C2</f>
        <v>2011-12</v>
      </c>
      <c r="D32" s="95" t="str">
        <f>D2</f>
        <v>2012-13</v>
      </c>
      <c r="E32" s="95" t="str">
        <f>E2</f>
        <v>2013-14</v>
      </c>
      <c r="F32" s="95" t="str">
        <f>F2</f>
        <v>2014-15</v>
      </c>
      <c r="G32" s="16"/>
      <c r="AH32" s="19" t="s">
        <v>15</v>
      </c>
      <c r="AI32" s="58">
        <v>0.29605263157894735</v>
      </c>
      <c r="AJ32" s="58">
        <v>8.4033613445378158E-2</v>
      </c>
      <c r="AK32" s="58">
        <v>0.12686567164179105</v>
      </c>
      <c r="AL32" s="58">
        <v>0.16101694915254236</v>
      </c>
      <c r="AM32" s="59">
        <v>0.1328125</v>
      </c>
    </row>
    <row r="33" spans="1:39">
      <c r="A33" s="20"/>
      <c r="B33" s="16"/>
      <c r="C33" s="16"/>
      <c r="D33" s="16"/>
      <c r="E33" s="16"/>
      <c r="F33" s="16"/>
      <c r="G33" s="16"/>
      <c r="AH33" s="17"/>
      <c r="AI33" s="16"/>
      <c r="AJ33" s="16"/>
      <c r="AK33" s="16"/>
      <c r="AL33" s="16"/>
      <c r="AM33" s="18"/>
    </row>
    <row r="34" spans="1:39">
      <c r="A34" s="60" t="s">
        <v>23</v>
      </c>
      <c r="B34" s="23"/>
      <c r="C34" s="23"/>
      <c r="D34" s="23"/>
      <c r="E34" s="23"/>
      <c r="F34" s="23"/>
      <c r="G34" s="16"/>
      <c r="H34" s="20" t="s">
        <v>44</v>
      </c>
      <c r="AH34" s="61" t="s">
        <v>22</v>
      </c>
      <c r="AI34" s="62"/>
      <c r="AJ34" s="63">
        <v>2012</v>
      </c>
      <c r="AK34" s="63">
        <v>2013</v>
      </c>
      <c r="AL34" s="63">
        <v>2014</v>
      </c>
      <c r="AM34" s="64">
        <v>2015</v>
      </c>
    </row>
    <row r="35" spans="1:39" outlineLevel="1">
      <c r="A35" s="11" t="s">
        <v>42</v>
      </c>
      <c r="B35" s="65">
        <v>9741</v>
      </c>
      <c r="C35" s="65">
        <v>9994</v>
      </c>
      <c r="D35" s="65">
        <v>12097</v>
      </c>
      <c r="E35" s="65">
        <v>12960</v>
      </c>
      <c r="F35" s="65">
        <v>13801</v>
      </c>
      <c r="G35" s="16"/>
      <c r="H35" s="16"/>
      <c r="AH35" s="61"/>
      <c r="AI35" s="62"/>
      <c r="AJ35" s="63"/>
      <c r="AK35" s="63"/>
      <c r="AL35" s="63"/>
      <c r="AM35" s="64"/>
    </row>
    <row r="36" spans="1:39" outlineLevel="1">
      <c r="A36" s="11" t="s">
        <v>41</v>
      </c>
      <c r="B36" s="65">
        <v>39550</v>
      </c>
      <c r="C36" s="65">
        <v>43507</v>
      </c>
      <c r="D36" s="65">
        <v>47414</v>
      </c>
      <c r="E36" s="65">
        <v>49707</v>
      </c>
      <c r="F36" s="65">
        <v>52125</v>
      </c>
      <c r="G36" s="66"/>
      <c r="H36" s="16"/>
      <c r="I36" s="67"/>
      <c r="AH36" s="19" t="s">
        <v>23</v>
      </c>
      <c r="AI36" s="16"/>
      <c r="AJ36" s="16"/>
      <c r="AK36" s="16"/>
      <c r="AL36" s="16"/>
      <c r="AM36" s="18"/>
    </row>
    <row r="37" spans="1:39" outlineLevel="1">
      <c r="A37" s="11" t="s">
        <v>45</v>
      </c>
      <c r="B37" s="65">
        <v>14406</v>
      </c>
      <c r="C37" s="65">
        <v>16408</v>
      </c>
      <c r="D37" s="65">
        <v>17556</v>
      </c>
      <c r="E37" s="65">
        <v>19093</v>
      </c>
      <c r="F37" s="65">
        <v>21640</v>
      </c>
      <c r="G37" s="66"/>
      <c r="AH37" s="17"/>
      <c r="AI37" s="16"/>
      <c r="AJ37" s="16"/>
      <c r="AK37" s="16"/>
      <c r="AL37" s="16"/>
      <c r="AM37" s="18"/>
    </row>
    <row r="38" spans="1:39" outlineLevel="1">
      <c r="A38" s="11" t="s">
        <v>46</v>
      </c>
      <c r="B38" s="65">
        <v>2378</v>
      </c>
      <c r="C38" s="65">
        <v>2406</v>
      </c>
      <c r="D38" s="65">
        <v>2747</v>
      </c>
      <c r="E38" s="65">
        <v>2772</v>
      </c>
      <c r="F38" s="65">
        <v>2859</v>
      </c>
      <c r="G38" s="66"/>
      <c r="H38" s="16"/>
      <c r="I38" s="67"/>
      <c r="AH38" s="17" t="s">
        <v>24</v>
      </c>
      <c r="AI38" s="16"/>
      <c r="AJ38" s="68">
        <f>C37/1000</f>
        <v>16.408000000000001</v>
      </c>
      <c r="AK38" s="68">
        <f>D37/1000</f>
        <v>17.556000000000001</v>
      </c>
      <c r="AL38" s="68">
        <f>E37/1000</f>
        <v>19.093</v>
      </c>
      <c r="AM38" s="69">
        <f>F37/1000</f>
        <v>21.64</v>
      </c>
    </row>
    <row r="39" spans="1:39" outlineLevel="1">
      <c r="A39" s="11" t="s">
        <v>43</v>
      </c>
      <c r="B39" s="65">
        <v>852</v>
      </c>
      <c r="C39" s="65">
        <v>894</v>
      </c>
      <c r="D39" s="65">
        <v>1921</v>
      </c>
      <c r="E39" s="65">
        <v>2299</v>
      </c>
      <c r="F39" s="65">
        <v>2772</v>
      </c>
      <c r="G39" s="66"/>
      <c r="H39" s="16"/>
      <c r="I39" s="67"/>
      <c r="AH39" s="17"/>
      <c r="AI39" s="16"/>
      <c r="AJ39" s="68"/>
      <c r="AK39" s="68"/>
      <c r="AL39" s="68"/>
      <c r="AM39" s="69"/>
    </row>
    <row r="40" spans="1:39" outlineLevel="1">
      <c r="A40" s="11" t="s">
        <v>40</v>
      </c>
      <c r="B40" s="70">
        <v>3011</v>
      </c>
      <c r="C40" s="70">
        <v>3963</v>
      </c>
      <c r="D40" s="70">
        <v>3221</v>
      </c>
      <c r="E40" s="70">
        <v>3725</v>
      </c>
      <c r="F40" s="70">
        <v>4149</v>
      </c>
      <c r="G40" s="66"/>
      <c r="H40" s="16"/>
      <c r="I40" s="67"/>
      <c r="AH40" s="17" t="s">
        <v>25</v>
      </c>
      <c r="AI40" s="16"/>
      <c r="AJ40" s="68">
        <f>C36/1000</f>
        <v>43.506999999999998</v>
      </c>
      <c r="AK40" s="68">
        <f>D36/1000</f>
        <v>47.414000000000001</v>
      </c>
      <c r="AL40" s="68">
        <f>E36/1000</f>
        <v>49.707000000000001</v>
      </c>
      <c r="AM40" s="69">
        <f>F36/1000</f>
        <v>52.125</v>
      </c>
    </row>
    <row r="41" spans="1:39">
      <c r="A41" s="11" t="s">
        <v>15</v>
      </c>
      <c r="B41" s="65">
        <f>SUM(B35:B40)</f>
        <v>69938</v>
      </c>
      <c r="C41" s="65">
        <f>SUM(C35:C40)</f>
        <v>77172</v>
      </c>
      <c r="D41" s="65">
        <f>SUM(D35:D40)</f>
        <v>84956</v>
      </c>
      <c r="E41" s="65">
        <f>SUM(E35:E40)</f>
        <v>90556</v>
      </c>
      <c r="F41" s="65">
        <f>SUM(F35:F40)</f>
        <v>97346</v>
      </c>
      <c r="G41" s="16"/>
      <c r="H41" s="16"/>
      <c r="I41" s="67"/>
      <c r="AH41" s="17" t="s">
        <v>26</v>
      </c>
      <c r="AI41" s="16"/>
      <c r="AJ41" s="68">
        <f>C35/1000</f>
        <v>9.9939999999999998</v>
      </c>
      <c r="AK41" s="68">
        <f>D35/1000</f>
        <v>12.097</v>
      </c>
      <c r="AL41" s="68">
        <f>E35/1000</f>
        <v>12.96</v>
      </c>
      <c r="AM41" s="69">
        <f>F35/1000</f>
        <v>13.801</v>
      </c>
    </row>
    <row r="42" spans="1:39">
      <c r="A42" s="60" t="s">
        <v>96</v>
      </c>
      <c r="B42" s="65"/>
      <c r="C42" s="65"/>
      <c r="D42" s="65"/>
      <c r="E42" s="65"/>
      <c r="F42" s="65"/>
      <c r="G42" s="16"/>
      <c r="H42" s="16"/>
      <c r="I42" s="67"/>
      <c r="AH42" s="17"/>
      <c r="AI42" s="16"/>
      <c r="AJ42" s="68"/>
      <c r="AK42" s="68"/>
      <c r="AL42" s="68"/>
      <c r="AM42" s="69"/>
    </row>
    <row r="43" spans="1:39">
      <c r="A43" s="11" t="s">
        <v>42</v>
      </c>
      <c r="B43" s="65">
        <v>9741</v>
      </c>
      <c r="C43" s="65">
        <v>11400</v>
      </c>
      <c r="D43" s="65">
        <v>12097</v>
      </c>
      <c r="E43" s="65">
        <v>12960</v>
      </c>
      <c r="F43" s="65">
        <v>13801</v>
      </c>
      <c r="G43" s="16"/>
      <c r="H43" s="16"/>
      <c r="I43" s="67"/>
      <c r="AH43" s="17"/>
      <c r="AI43" s="16"/>
      <c r="AJ43" s="68"/>
      <c r="AK43" s="68"/>
      <c r="AL43" s="68"/>
      <c r="AM43" s="69"/>
    </row>
    <row r="44" spans="1:39">
      <c r="A44" s="11" t="s">
        <v>41</v>
      </c>
      <c r="B44" s="65">
        <v>54662</v>
      </c>
      <c r="C44" s="65">
        <v>59960</v>
      </c>
      <c r="D44" s="65">
        <v>65465</v>
      </c>
      <c r="E44" s="65">
        <v>69319</v>
      </c>
      <c r="F44" s="65">
        <v>73621</v>
      </c>
      <c r="G44" s="16"/>
      <c r="H44" s="16"/>
      <c r="I44" s="67"/>
      <c r="AH44" s="17"/>
      <c r="AI44" s="16"/>
      <c r="AJ44" s="68"/>
      <c r="AK44" s="68"/>
      <c r="AL44" s="68"/>
      <c r="AM44" s="69"/>
    </row>
    <row r="45" spans="1:39">
      <c r="A45" s="11" t="s">
        <v>45</v>
      </c>
      <c r="B45" s="65">
        <v>22946</v>
      </c>
      <c r="C45" s="65">
        <v>25588</v>
      </c>
      <c r="D45" s="65">
        <v>25144</v>
      </c>
      <c r="E45" s="65">
        <v>27813</v>
      </c>
      <c r="F45" s="65">
        <v>30740</v>
      </c>
      <c r="G45" s="16"/>
      <c r="H45" s="16"/>
      <c r="I45" s="67"/>
      <c r="AH45" s="17"/>
      <c r="AI45" s="16"/>
      <c r="AJ45" s="68"/>
      <c r="AK45" s="68"/>
      <c r="AL45" s="68"/>
      <c r="AM45" s="69"/>
    </row>
    <row r="46" spans="1:39">
      <c r="A46" s="11" t="s">
        <v>46</v>
      </c>
      <c r="B46" s="65">
        <v>9964</v>
      </c>
      <c r="C46" s="65">
        <v>10550</v>
      </c>
      <c r="D46" s="65">
        <v>10786</v>
      </c>
      <c r="E46" s="65">
        <v>10996</v>
      </c>
      <c r="F46" s="65">
        <v>11630</v>
      </c>
      <c r="G46" s="16"/>
      <c r="H46" s="16"/>
      <c r="I46" s="67"/>
      <c r="AH46" s="17"/>
      <c r="AI46" s="16"/>
      <c r="AJ46" s="68"/>
      <c r="AK46" s="68"/>
      <c r="AL46" s="68"/>
      <c r="AM46" s="69"/>
    </row>
    <row r="47" spans="1:39">
      <c r="A47" s="11" t="s">
        <v>43</v>
      </c>
      <c r="B47" s="65">
        <v>2671</v>
      </c>
      <c r="C47" s="65">
        <v>3291</v>
      </c>
      <c r="D47" s="65">
        <v>4388</v>
      </c>
      <c r="E47" s="65">
        <v>4991</v>
      </c>
      <c r="F47" s="65">
        <v>5483</v>
      </c>
      <c r="G47" s="16"/>
      <c r="H47" s="16"/>
      <c r="I47" s="67"/>
      <c r="AH47" s="17"/>
      <c r="AI47" s="16"/>
      <c r="AJ47" s="68"/>
      <c r="AK47" s="68"/>
      <c r="AL47" s="68"/>
      <c r="AM47" s="69"/>
    </row>
    <row r="48" spans="1:39">
      <c r="A48" s="11" t="s">
        <v>40</v>
      </c>
      <c r="B48" s="70">
        <v>4765</v>
      </c>
      <c r="C48" s="70">
        <v>4426</v>
      </c>
      <c r="D48" s="70">
        <v>4558</v>
      </c>
      <c r="E48" s="70">
        <v>5220</v>
      </c>
      <c r="F48" s="70">
        <v>5781</v>
      </c>
      <c r="G48" s="16"/>
      <c r="H48" s="16"/>
      <c r="I48" s="67"/>
      <c r="AH48" s="17"/>
      <c r="AI48" s="16"/>
      <c r="AJ48" s="68"/>
      <c r="AK48" s="68"/>
      <c r="AL48" s="68"/>
      <c r="AM48" s="69"/>
    </row>
    <row r="49" spans="1:39">
      <c r="A49" s="11" t="s">
        <v>15</v>
      </c>
      <c r="B49" s="65">
        <f t="shared" ref="B49:E49" si="5">SUM(B43:B48)</f>
        <v>104749</v>
      </c>
      <c r="C49" s="65">
        <f t="shared" si="5"/>
        <v>115215</v>
      </c>
      <c r="D49" s="65">
        <f t="shared" si="5"/>
        <v>122438</v>
      </c>
      <c r="E49" s="65">
        <f t="shared" si="5"/>
        <v>131299</v>
      </c>
      <c r="F49" s="65">
        <f>SUM(F43:F48)</f>
        <v>141056</v>
      </c>
      <c r="G49" s="16"/>
      <c r="H49" s="16"/>
      <c r="I49" s="67"/>
      <c r="AH49" s="17"/>
      <c r="AI49" s="16"/>
      <c r="AJ49" s="68"/>
      <c r="AK49" s="68"/>
      <c r="AL49" s="68"/>
      <c r="AM49" s="69"/>
    </row>
    <row r="50" spans="1:39">
      <c r="A50" s="60" t="s">
        <v>27</v>
      </c>
      <c r="B50" s="65"/>
      <c r="C50" s="65"/>
      <c r="D50" s="65"/>
      <c r="E50" s="65"/>
      <c r="F50" s="65"/>
      <c r="G50" s="16"/>
      <c r="H50" s="16"/>
      <c r="AH50" s="17" t="s">
        <v>14</v>
      </c>
      <c r="AI50" s="16"/>
      <c r="AJ50" s="71">
        <f>C40/1000</f>
        <v>3.9630000000000001</v>
      </c>
      <c r="AK50" s="71">
        <f>D40/1000</f>
        <v>3.2210000000000001</v>
      </c>
      <c r="AL50" s="71">
        <f>E40/1000</f>
        <v>3.7250000000000001</v>
      </c>
      <c r="AM50" s="72">
        <f>F40/1000</f>
        <v>4.149</v>
      </c>
    </row>
    <row r="51" spans="1:39" outlineLevel="1">
      <c r="A51" s="11" t="s">
        <v>42</v>
      </c>
      <c r="B51" s="65">
        <v>836</v>
      </c>
      <c r="C51" s="65">
        <v>284</v>
      </c>
      <c r="D51" s="65">
        <v>632</v>
      </c>
      <c r="E51" s="65">
        <v>892</v>
      </c>
      <c r="F51" s="65">
        <v>861</v>
      </c>
      <c r="G51" s="16"/>
      <c r="H51" s="16"/>
      <c r="AH51" s="17"/>
      <c r="AI51" s="16"/>
      <c r="AJ51" s="68"/>
      <c r="AK51" s="68"/>
      <c r="AL51" s="68"/>
      <c r="AM51" s="69"/>
    </row>
    <row r="52" spans="1:39" outlineLevel="1">
      <c r="A52" s="11" t="s">
        <v>41</v>
      </c>
      <c r="B52" s="65">
        <v>5416</v>
      </c>
      <c r="C52" s="65">
        <v>5625</v>
      </c>
      <c r="D52" s="65">
        <v>5754</v>
      </c>
      <c r="E52" s="65">
        <v>4437</v>
      </c>
      <c r="F52" s="65">
        <v>4484</v>
      </c>
      <c r="G52" s="16"/>
      <c r="H52" s="16"/>
      <c r="AH52" s="17"/>
      <c r="AI52" s="16"/>
      <c r="AJ52" s="68"/>
      <c r="AK52" s="68"/>
      <c r="AL52" s="68"/>
      <c r="AM52" s="69"/>
    </row>
    <row r="53" spans="1:39" outlineLevel="1">
      <c r="A53" s="11" t="s">
        <v>45</v>
      </c>
      <c r="B53" s="65">
        <v>2801</v>
      </c>
      <c r="C53" s="65">
        <v>2825</v>
      </c>
      <c r="D53" s="65">
        <v>3142</v>
      </c>
      <c r="E53" s="65">
        <v>2687</v>
      </c>
      <c r="F53" s="65">
        <v>3689</v>
      </c>
      <c r="G53" s="16"/>
      <c r="H53" s="16"/>
      <c r="AH53" s="17"/>
      <c r="AI53" s="16"/>
      <c r="AJ53" s="68">
        <f>C41/1000</f>
        <v>77.171999999999997</v>
      </c>
      <c r="AK53" s="68">
        <f>D41/1000</f>
        <v>84.956000000000003</v>
      </c>
      <c r="AL53" s="68">
        <f>E41/1000</f>
        <v>90.555999999999997</v>
      </c>
      <c r="AM53" s="69">
        <f>F41/1000</f>
        <v>97.346000000000004</v>
      </c>
    </row>
    <row r="54" spans="1:39" outlineLevel="1">
      <c r="A54" s="11" t="s">
        <v>46</v>
      </c>
      <c r="B54" s="65">
        <v>767</v>
      </c>
      <c r="C54" s="65">
        <v>741</v>
      </c>
      <c r="D54" s="65">
        <v>839</v>
      </c>
      <c r="E54" s="65">
        <v>794</v>
      </c>
      <c r="F54" s="65">
        <v>826</v>
      </c>
      <c r="G54" s="16"/>
      <c r="H54" s="16"/>
      <c r="AH54" s="19" t="s">
        <v>27</v>
      </c>
      <c r="AI54" s="16"/>
      <c r="AJ54" s="68"/>
      <c r="AK54" s="68"/>
      <c r="AL54" s="68"/>
      <c r="AM54" s="69"/>
    </row>
    <row r="55" spans="1:39" outlineLevel="1">
      <c r="A55" s="11" t="s">
        <v>43</v>
      </c>
      <c r="B55" s="65">
        <v>266</v>
      </c>
      <c r="C55" s="65">
        <v>309</v>
      </c>
      <c r="D55" s="65">
        <v>432</v>
      </c>
      <c r="E55" s="65">
        <v>826</v>
      </c>
      <c r="F55" s="65">
        <v>679</v>
      </c>
      <c r="G55" s="16"/>
      <c r="H55" s="16"/>
      <c r="AH55" s="17" t="s">
        <v>24</v>
      </c>
      <c r="AI55" s="16"/>
      <c r="AJ55" s="68"/>
      <c r="AK55" s="68">
        <f t="shared" ref="AK55:AM62" si="6">D53/1000</f>
        <v>3.1419999999999999</v>
      </c>
      <c r="AL55" s="68">
        <f t="shared" si="6"/>
        <v>2.6869999999999998</v>
      </c>
      <c r="AM55" s="69">
        <f t="shared" si="6"/>
        <v>3.6890000000000001</v>
      </c>
    </row>
    <row r="56" spans="1:39" outlineLevel="1">
      <c r="A56" s="11" t="s">
        <v>40</v>
      </c>
      <c r="B56" s="70">
        <v>752</v>
      </c>
      <c r="C56" s="70">
        <v>1250</v>
      </c>
      <c r="D56" s="70">
        <v>988</v>
      </c>
      <c r="E56" s="70">
        <v>686</v>
      </c>
      <c r="F56" s="70">
        <v>644</v>
      </c>
      <c r="G56" s="16"/>
      <c r="H56" s="16"/>
      <c r="AH56" s="17" t="s">
        <v>25</v>
      </c>
      <c r="AI56" s="16"/>
      <c r="AJ56" s="68"/>
      <c r="AK56" s="68">
        <f t="shared" si="6"/>
        <v>0.83899999999999997</v>
      </c>
      <c r="AL56" s="68">
        <f t="shared" si="6"/>
        <v>0.79400000000000004</v>
      </c>
      <c r="AM56" s="69">
        <f t="shared" si="6"/>
        <v>0.82599999999999996</v>
      </c>
    </row>
    <row r="57" spans="1:39">
      <c r="A57" s="11" t="s">
        <v>15</v>
      </c>
      <c r="B57" s="65">
        <f>SUM(B51:B56)</f>
        <v>10838</v>
      </c>
      <c r="C57" s="65">
        <f>SUM(C51:C56)</f>
        <v>11034</v>
      </c>
      <c r="D57" s="65">
        <f>SUM(D51:D56)</f>
        <v>11787</v>
      </c>
      <c r="E57" s="65">
        <f>SUM(E51:E56)</f>
        <v>10322</v>
      </c>
      <c r="F57" s="65">
        <f>SUM(F51:F56)</f>
        <v>11183</v>
      </c>
      <c r="G57" s="16"/>
      <c r="H57" s="16"/>
      <c r="AH57" s="17" t="s">
        <v>26</v>
      </c>
      <c r="AI57" s="16"/>
      <c r="AJ57" s="68"/>
      <c r="AK57" s="68">
        <f t="shared" ref="AK57:AM58" si="7">D55/1000</f>
        <v>0.432</v>
      </c>
      <c r="AL57" s="68">
        <f t="shared" si="7"/>
        <v>0.82599999999999996</v>
      </c>
      <c r="AM57" s="69">
        <f t="shared" si="7"/>
        <v>0.67900000000000005</v>
      </c>
    </row>
    <row r="58" spans="1:39">
      <c r="A58" s="60" t="s">
        <v>28</v>
      </c>
      <c r="B58" s="65"/>
      <c r="C58" s="65"/>
      <c r="D58" s="65"/>
      <c r="E58" s="65"/>
      <c r="F58" s="65"/>
      <c r="G58" s="16"/>
      <c r="H58" s="16"/>
      <c r="I58" s="16"/>
      <c r="AH58" s="17" t="s">
        <v>14</v>
      </c>
      <c r="AI58" s="16"/>
      <c r="AJ58" s="68"/>
      <c r="AK58" s="71">
        <f t="shared" si="7"/>
        <v>0.98799999999999999</v>
      </c>
      <c r="AL58" s="71">
        <f t="shared" si="7"/>
        <v>0.68600000000000005</v>
      </c>
      <c r="AM58" s="72">
        <f t="shared" si="7"/>
        <v>0.64400000000000002</v>
      </c>
    </row>
    <row r="59" spans="1:39" outlineLevel="1">
      <c r="A59" s="11" t="s">
        <v>42</v>
      </c>
      <c r="B59" s="65">
        <v>0</v>
      </c>
      <c r="C59" s="65">
        <v>0</v>
      </c>
      <c r="D59" s="65">
        <v>0</v>
      </c>
      <c r="E59" s="65">
        <v>0</v>
      </c>
      <c r="F59" s="65">
        <v>0</v>
      </c>
      <c r="G59" s="16"/>
      <c r="H59" s="16"/>
      <c r="I59" s="66"/>
      <c r="AH59" s="17"/>
      <c r="AI59" s="16"/>
      <c r="AJ59" s="68"/>
      <c r="AK59" s="68">
        <f t="shared" si="6"/>
        <v>11.787000000000001</v>
      </c>
      <c r="AL59" s="68">
        <f t="shared" si="6"/>
        <v>10.321999999999999</v>
      </c>
      <c r="AM59" s="69">
        <f t="shared" si="6"/>
        <v>11.183</v>
      </c>
    </row>
    <row r="60" spans="1:39" outlineLevel="1">
      <c r="A60" s="11" t="s">
        <v>41</v>
      </c>
      <c r="B60" s="65">
        <v>1399</v>
      </c>
      <c r="C60" s="65">
        <v>1567</v>
      </c>
      <c r="D60" s="65">
        <v>1718</v>
      </c>
      <c r="E60" s="65">
        <v>1882</v>
      </c>
      <c r="F60" s="65">
        <v>2011</v>
      </c>
      <c r="G60" s="16"/>
      <c r="H60" s="16"/>
      <c r="I60" s="66"/>
      <c r="AH60" s="19" t="s">
        <v>28</v>
      </c>
      <c r="AI60" s="16"/>
      <c r="AJ60" s="68"/>
      <c r="AK60" s="68"/>
      <c r="AL60" s="68"/>
      <c r="AM60" s="69"/>
    </row>
    <row r="61" spans="1:39" outlineLevel="1">
      <c r="A61" s="11" t="s">
        <v>45</v>
      </c>
      <c r="B61" s="65">
        <v>777</v>
      </c>
      <c r="C61" s="65">
        <v>822</v>
      </c>
      <c r="D61" s="65">
        <v>909</v>
      </c>
      <c r="E61" s="65">
        <v>1150</v>
      </c>
      <c r="F61" s="65">
        <v>1102</v>
      </c>
      <c r="G61" s="16"/>
      <c r="H61" s="16"/>
      <c r="I61" s="66"/>
      <c r="J61" s="66"/>
      <c r="K61" s="66"/>
      <c r="L61" s="66"/>
      <c r="M61" s="66"/>
      <c r="N61" s="66"/>
      <c r="O61" s="66"/>
      <c r="P61" s="66"/>
      <c r="Q61" s="66"/>
      <c r="R61" s="66"/>
      <c r="S61" s="66"/>
      <c r="T61" s="66"/>
      <c r="U61" s="66"/>
      <c r="V61" s="66"/>
      <c r="W61" s="66"/>
      <c r="X61" s="66"/>
      <c r="Y61" s="66"/>
      <c r="Z61" s="66"/>
      <c r="AA61" s="66"/>
      <c r="AB61" s="66"/>
      <c r="AH61" s="17" t="s">
        <v>24</v>
      </c>
      <c r="AI61" s="16"/>
      <c r="AJ61" s="68"/>
      <c r="AK61" s="68">
        <f t="shared" si="6"/>
        <v>0</v>
      </c>
      <c r="AL61" s="68">
        <f t="shared" si="6"/>
        <v>0</v>
      </c>
      <c r="AM61" s="69">
        <f t="shared" si="6"/>
        <v>0</v>
      </c>
    </row>
    <row r="62" spans="1:39" outlineLevel="1">
      <c r="A62" s="11" t="s">
        <v>46</v>
      </c>
      <c r="B62" s="65">
        <v>694</v>
      </c>
      <c r="C62" s="65">
        <v>704</v>
      </c>
      <c r="D62" s="65">
        <v>709</v>
      </c>
      <c r="E62" s="65">
        <v>716</v>
      </c>
      <c r="F62" s="65">
        <v>727</v>
      </c>
      <c r="G62" s="16"/>
      <c r="H62" s="16"/>
      <c r="I62" s="66"/>
      <c r="J62" s="66"/>
      <c r="K62" s="66"/>
      <c r="L62" s="66"/>
      <c r="M62" s="66"/>
      <c r="N62" s="66"/>
      <c r="O62" s="66"/>
      <c r="P62" s="66"/>
      <c r="Q62" s="66"/>
      <c r="R62" s="66"/>
      <c r="S62" s="66"/>
      <c r="T62" s="66"/>
      <c r="U62" s="66"/>
      <c r="V62" s="66"/>
      <c r="W62" s="66"/>
      <c r="X62" s="66"/>
      <c r="Y62" s="66"/>
      <c r="Z62" s="66"/>
      <c r="AA62" s="66"/>
      <c r="AB62" s="66"/>
      <c r="AH62" s="17" t="s">
        <v>25</v>
      </c>
      <c r="AI62" s="16"/>
      <c r="AJ62" s="68"/>
      <c r="AK62" s="68">
        <f t="shared" si="6"/>
        <v>1.718</v>
      </c>
      <c r="AL62" s="68">
        <f t="shared" si="6"/>
        <v>1.8819999999999999</v>
      </c>
      <c r="AM62" s="69">
        <f t="shared" si="6"/>
        <v>2.0110000000000001</v>
      </c>
    </row>
    <row r="63" spans="1:39" outlineLevel="1">
      <c r="A63" s="11" t="s">
        <v>43</v>
      </c>
      <c r="B63" s="65">
        <v>295</v>
      </c>
      <c r="C63" s="65">
        <v>263</v>
      </c>
      <c r="D63" s="65">
        <v>271</v>
      </c>
      <c r="E63" s="65">
        <v>446</v>
      </c>
      <c r="F63" s="65">
        <v>486</v>
      </c>
      <c r="G63" s="16"/>
      <c r="H63" s="16"/>
      <c r="I63" s="66"/>
      <c r="J63" s="66"/>
      <c r="K63" s="66"/>
      <c r="L63" s="66"/>
      <c r="M63" s="66"/>
      <c r="N63" s="66"/>
      <c r="O63" s="66"/>
      <c r="P63" s="66"/>
      <c r="Q63" s="66"/>
      <c r="R63" s="66"/>
      <c r="S63" s="66"/>
      <c r="T63" s="66"/>
      <c r="U63" s="66"/>
      <c r="V63" s="66"/>
      <c r="W63" s="66"/>
      <c r="X63" s="66"/>
      <c r="Y63" s="66"/>
      <c r="Z63" s="66"/>
      <c r="AA63" s="66"/>
      <c r="AB63" s="66"/>
      <c r="AH63" s="17"/>
      <c r="AI63" s="16"/>
      <c r="AJ63" s="68"/>
      <c r="AK63" s="68"/>
      <c r="AL63" s="68"/>
      <c r="AM63" s="69"/>
    </row>
    <row r="64" spans="1:39" outlineLevel="1">
      <c r="A64" s="11" t="s">
        <v>40</v>
      </c>
      <c r="B64" s="70">
        <v>247</v>
      </c>
      <c r="C64" s="70">
        <v>291</v>
      </c>
      <c r="D64" s="70">
        <v>323</v>
      </c>
      <c r="E64" s="70">
        <v>179</v>
      </c>
      <c r="F64" s="70">
        <v>218</v>
      </c>
      <c r="G64" s="16"/>
      <c r="H64" s="16"/>
      <c r="I64" s="66"/>
      <c r="J64" s="66"/>
      <c r="K64" s="66"/>
      <c r="L64" s="66"/>
      <c r="M64" s="66"/>
      <c r="N64" s="66"/>
      <c r="O64" s="66"/>
      <c r="P64" s="66"/>
      <c r="Q64" s="66"/>
      <c r="R64" s="66"/>
      <c r="S64" s="66"/>
      <c r="T64" s="66"/>
      <c r="U64" s="66"/>
      <c r="V64" s="66"/>
      <c r="W64" s="66"/>
      <c r="X64" s="66"/>
      <c r="Y64" s="66"/>
      <c r="Z64" s="66"/>
      <c r="AA64" s="66"/>
      <c r="AB64" s="66"/>
      <c r="AH64" s="17"/>
      <c r="AI64" s="16"/>
      <c r="AJ64" s="68"/>
      <c r="AK64" s="68"/>
      <c r="AL64" s="68"/>
      <c r="AM64" s="69"/>
    </row>
    <row r="65" spans="1:39">
      <c r="A65" s="11" t="s">
        <v>15</v>
      </c>
      <c r="B65" s="65">
        <f>SUM(B59:B64)</f>
        <v>3412</v>
      </c>
      <c r="C65" s="65">
        <f t="shared" ref="C65:F65" si="8">SUM(C59:C64)</f>
        <v>3647</v>
      </c>
      <c r="D65" s="65">
        <f t="shared" si="8"/>
        <v>3930</v>
      </c>
      <c r="E65" s="65">
        <f t="shared" si="8"/>
        <v>4373</v>
      </c>
      <c r="F65" s="65">
        <f t="shared" si="8"/>
        <v>4544</v>
      </c>
      <c r="G65" s="16"/>
      <c r="H65" s="73"/>
      <c r="I65" s="16"/>
      <c r="J65" s="16"/>
      <c r="K65" s="16"/>
      <c r="L65" s="16"/>
      <c r="M65" s="16"/>
      <c r="N65" s="16"/>
      <c r="O65" s="16"/>
      <c r="P65" s="16"/>
      <c r="Q65" s="16"/>
      <c r="R65" s="16"/>
      <c r="S65" s="16"/>
      <c r="T65" s="16"/>
      <c r="U65" s="16"/>
      <c r="V65" s="16"/>
      <c r="W65" s="16"/>
      <c r="X65" s="16"/>
      <c r="Y65" s="16"/>
      <c r="Z65" s="16"/>
      <c r="AA65" s="16"/>
      <c r="AB65" s="16"/>
      <c r="AH65" s="17" t="s">
        <v>26</v>
      </c>
      <c r="AI65" s="16"/>
      <c r="AJ65" s="68"/>
      <c r="AK65" s="68">
        <f t="shared" ref="AK65:AM66" si="9">D61/1000</f>
        <v>0.90900000000000003</v>
      </c>
      <c r="AL65" s="68">
        <f t="shared" si="9"/>
        <v>1.1499999999999999</v>
      </c>
      <c r="AM65" s="69">
        <f t="shared" si="9"/>
        <v>1.1020000000000001</v>
      </c>
    </row>
    <row r="66" spans="1:39">
      <c r="A66" s="60" t="s">
        <v>29</v>
      </c>
      <c r="B66" s="23"/>
      <c r="C66" s="23"/>
      <c r="D66" s="23"/>
      <c r="E66" s="23"/>
      <c r="F66" s="23"/>
      <c r="G66" s="16" t="s">
        <v>47</v>
      </c>
      <c r="I66" s="16" t="s">
        <v>48</v>
      </c>
      <c r="AH66" s="17" t="s">
        <v>14</v>
      </c>
      <c r="AI66" s="16"/>
      <c r="AJ66" s="68"/>
      <c r="AK66" s="71">
        <f t="shared" si="9"/>
        <v>0.70899999999999996</v>
      </c>
      <c r="AL66" s="71">
        <f t="shared" si="9"/>
        <v>0.71599999999999997</v>
      </c>
      <c r="AM66" s="72">
        <f t="shared" si="9"/>
        <v>0.72699999999999998</v>
      </c>
    </row>
    <row r="67" spans="1:39" outlineLevel="1">
      <c r="A67" s="11" t="s">
        <v>42</v>
      </c>
      <c r="B67" s="23"/>
      <c r="C67" s="42">
        <f>C59/B43</f>
        <v>0</v>
      </c>
      <c r="D67" s="42">
        <f t="shared" ref="D67:F67" si="10">D59/C43</f>
        <v>0</v>
      </c>
      <c r="E67" s="42">
        <f t="shared" si="10"/>
        <v>0</v>
      </c>
      <c r="F67" s="42">
        <f t="shared" si="10"/>
        <v>0</v>
      </c>
      <c r="G67" s="42">
        <f>AVERAGE(C67:F67)</f>
        <v>0</v>
      </c>
      <c r="H67" s="74"/>
      <c r="I67" s="16" t="s">
        <v>49</v>
      </c>
      <c r="AH67" s="17"/>
      <c r="AI67" s="16"/>
      <c r="AJ67" s="68"/>
      <c r="AK67" s="68">
        <f t="shared" ref="AK67:AM67" si="11">D65/1000</f>
        <v>3.93</v>
      </c>
      <c r="AL67" s="68">
        <f t="shared" si="11"/>
        <v>4.3730000000000002</v>
      </c>
      <c r="AM67" s="69">
        <f t="shared" si="11"/>
        <v>4.5439999999999996</v>
      </c>
    </row>
    <row r="68" spans="1:39" outlineLevel="1">
      <c r="A68" s="11" t="s">
        <v>41</v>
      </c>
      <c r="B68" s="23"/>
      <c r="C68" s="42">
        <f>C60/B44</f>
        <v>2.8667081336211628E-2</v>
      </c>
      <c r="D68" s="42">
        <f t="shared" ref="D68:F68" si="12">D60/C44</f>
        <v>2.865243495663776E-2</v>
      </c>
      <c r="E68" s="42">
        <f t="shared" si="12"/>
        <v>2.8748186053616436E-2</v>
      </c>
      <c r="F68" s="42">
        <f t="shared" si="12"/>
        <v>2.9010805118365814E-2</v>
      </c>
      <c r="G68" s="42">
        <f t="shared" ref="G68:G72" si="13">AVERAGE(C68:F68)</f>
        <v>2.876962686620791E-2</v>
      </c>
      <c r="H68" s="74"/>
      <c r="I68" s="16">
        <f>1/G68</f>
        <v>34.758879725846398</v>
      </c>
      <c r="AH68" s="19" t="s">
        <v>29</v>
      </c>
      <c r="AI68" s="16"/>
      <c r="AJ68" s="16"/>
      <c r="AK68" s="16"/>
      <c r="AL68" s="16"/>
      <c r="AM68" s="18"/>
    </row>
    <row r="69" spans="1:39" outlineLevel="1">
      <c r="A69" s="11" t="s">
        <v>45</v>
      </c>
      <c r="B69" s="23"/>
      <c r="C69" s="42">
        <f>C61/B45</f>
        <v>3.5823237165519044E-2</v>
      </c>
      <c r="D69" s="42">
        <f t="shared" ref="D69:F69" si="14">D61/C45</f>
        <v>3.5524464592777867E-2</v>
      </c>
      <c r="E69" s="42">
        <f t="shared" si="14"/>
        <v>4.5736557429207764E-2</v>
      </c>
      <c r="F69" s="42">
        <f t="shared" si="14"/>
        <v>3.9621759608816018E-2</v>
      </c>
      <c r="G69" s="42">
        <f t="shared" si="13"/>
        <v>3.917650469908017E-2</v>
      </c>
      <c r="H69" s="74"/>
      <c r="I69" s="16">
        <f t="shared" ref="I69:I72" si="15">1/G69</f>
        <v>25.525503300540212</v>
      </c>
      <c r="AH69" s="17" t="s">
        <v>24</v>
      </c>
      <c r="AI69" s="16"/>
      <c r="AJ69" s="16"/>
      <c r="AK69" s="75">
        <v>5.5399804973183815E-2</v>
      </c>
      <c r="AL69" s="75">
        <v>6.5192743764172334E-2</v>
      </c>
      <c r="AM69" s="76">
        <v>5.7717488084638349E-2</v>
      </c>
    </row>
    <row r="70" spans="1:39" outlineLevel="1">
      <c r="A70" s="11" t="s">
        <v>46</v>
      </c>
      <c r="B70" s="23"/>
      <c r="C70" s="42">
        <f>C62/B46</f>
        <v>7.0654355680449615E-2</v>
      </c>
      <c r="D70" s="42">
        <f t="shared" ref="D70:F70" si="16">D62/C46</f>
        <v>6.7203791469194307E-2</v>
      </c>
      <c r="E70" s="42">
        <f t="shared" si="16"/>
        <v>6.638234748748377E-2</v>
      </c>
      <c r="F70" s="42">
        <f t="shared" si="16"/>
        <v>6.6114950891233176E-2</v>
      </c>
      <c r="G70" s="42">
        <f t="shared" si="13"/>
        <v>6.7588861382090221E-2</v>
      </c>
      <c r="H70" s="74"/>
      <c r="I70" s="16">
        <f t="shared" si="15"/>
        <v>14.795337272318383</v>
      </c>
      <c r="AH70" s="17" t="s">
        <v>25</v>
      </c>
      <c r="AI70" s="16"/>
      <c r="AJ70" s="16"/>
      <c r="AK70" s="75">
        <v>3.9487898499092101E-2</v>
      </c>
      <c r="AL70" s="75">
        <v>3.9694592086391631E-2</v>
      </c>
      <c r="AM70" s="76">
        <v>4.0457078479892168E-2</v>
      </c>
    </row>
    <row r="71" spans="1:39" outlineLevel="1">
      <c r="A71" s="11" t="s">
        <v>43</v>
      </c>
      <c r="B71" s="23"/>
      <c r="C71" s="42">
        <f>C63/B55</f>
        <v>0.98872180451127822</v>
      </c>
      <c r="D71" s="42">
        <f t="shared" ref="D71:F71" si="17">D63/C55</f>
        <v>0.87702265372168287</v>
      </c>
      <c r="E71" s="42">
        <f t="shared" si="17"/>
        <v>1.0324074074074074</v>
      </c>
      <c r="F71" s="42">
        <f t="shared" si="17"/>
        <v>0.58837772397094434</v>
      </c>
      <c r="G71" s="42">
        <f t="shared" si="13"/>
        <v>0.87163239740282827</v>
      </c>
      <c r="H71" s="77"/>
      <c r="I71" s="16">
        <f t="shared" si="15"/>
        <v>1.1472726380750233</v>
      </c>
      <c r="AH71" s="17" t="s">
        <v>26</v>
      </c>
      <c r="AI71" s="16"/>
      <c r="AJ71" s="16"/>
      <c r="AK71" s="75">
        <v>0</v>
      </c>
      <c r="AL71" s="75">
        <v>0</v>
      </c>
      <c r="AM71" s="76">
        <v>0</v>
      </c>
    </row>
    <row r="72" spans="1:39" outlineLevel="1">
      <c r="A72" s="11" t="s">
        <v>40</v>
      </c>
      <c r="B72" s="23"/>
      <c r="C72" s="47">
        <f>C64/B56</f>
        <v>0.38696808510638298</v>
      </c>
      <c r="D72" s="47">
        <f t="shared" ref="D72:F72" si="18">D64/C56</f>
        <v>0.25840000000000002</v>
      </c>
      <c r="E72" s="47">
        <f t="shared" si="18"/>
        <v>0.1811740890688259</v>
      </c>
      <c r="F72" s="47">
        <f t="shared" si="18"/>
        <v>0.31778425655976678</v>
      </c>
      <c r="G72" s="42">
        <f t="shared" si="13"/>
        <v>0.28608160768374391</v>
      </c>
      <c r="H72" s="16"/>
      <c r="I72" s="16">
        <f t="shared" si="15"/>
        <v>3.4955060833742064</v>
      </c>
      <c r="AH72" s="17" t="s">
        <v>14</v>
      </c>
      <c r="AI72" s="16"/>
      <c r="AJ72" s="16"/>
      <c r="AK72" s="78">
        <v>0.17940245077791547</v>
      </c>
      <c r="AL72" s="78">
        <v>0.16985676258080873</v>
      </c>
      <c r="AM72" s="79">
        <v>0.16268758526603003</v>
      </c>
    </row>
    <row r="73" spans="1:39">
      <c r="A73" s="11" t="s">
        <v>15</v>
      </c>
      <c r="B73" s="23"/>
      <c r="C73" s="42">
        <f>C65/B49</f>
        <v>3.4816561494620472E-2</v>
      </c>
      <c r="D73" s="42">
        <f t="shared" ref="D73:F73" si="19">D65/C49</f>
        <v>3.4110141908605653E-2</v>
      </c>
      <c r="E73" s="42">
        <f t="shared" si="19"/>
        <v>3.5716035871216453E-2</v>
      </c>
      <c r="F73" s="42">
        <f t="shared" si="19"/>
        <v>3.4608032048987429E-2</v>
      </c>
      <c r="G73" s="42">
        <f>AVERAGE(C73:F73)</f>
        <v>3.48126928308575E-2</v>
      </c>
      <c r="H73" s="16"/>
      <c r="I73" s="16">
        <f>1/G73</f>
        <v>28.725155070842824</v>
      </c>
      <c r="AH73" s="17" t="s">
        <v>24</v>
      </c>
      <c r="AI73" s="16"/>
      <c r="AJ73" s="16"/>
      <c r="AK73" s="75">
        <v>5.5399804973183815E-2</v>
      </c>
      <c r="AL73" s="75">
        <v>6.5192743764172334E-2</v>
      </c>
      <c r="AM73" s="76">
        <v>5.7717488084638349E-2</v>
      </c>
    </row>
    <row r="74" spans="1:39">
      <c r="B74" s="81"/>
      <c r="C74" s="81"/>
      <c r="D74" s="81"/>
      <c r="E74" s="81"/>
      <c r="F74" s="81"/>
      <c r="AH74" s="17" t="s">
        <v>25</v>
      </c>
      <c r="AI74" s="16"/>
      <c r="AJ74" s="16"/>
      <c r="AK74" s="75">
        <v>3.9487898499092101E-2</v>
      </c>
      <c r="AL74" s="75">
        <v>3.9694592086391631E-2</v>
      </c>
      <c r="AM74" s="76">
        <v>4.0457078479892168E-2</v>
      </c>
    </row>
    <row r="75" spans="1:39">
      <c r="B75" s="82"/>
      <c r="C75" s="82"/>
      <c r="D75" s="82"/>
      <c r="E75" s="82"/>
      <c r="F75" s="82"/>
    </row>
    <row r="76" spans="1:39">
      <c r="B76" s="82"/>
      <c r="C76" s="82"/>
      <c r="D76" s="82"/>
      <c r="E76" s="82"/>
      <c r="F76" s="82"/>
    </row>
    <row r="77" spans="1:39">
      <c r="B77" s="82"/>
      <c r="C77" s="82"/>
      <c r="D77" s="82"/>
      <c r="E77" s="82"/>
      <c r="F77" s="82"/>
    </row>
    <row r="78" spans="1:39">
      <c r="B78" s="82"/>
      <c r="C78" s="82"/>
      <c r="D78" s="82"/>
      <c r="E78" s="82"/>
      <c r="F78" s="82"/>
    </row>
    <row r="79" spans="1:39">
      <c r="B79" s="82"/>
      <c r="C79" s="82"/>
      <c r="D79" s="82"/>
      <c r="E79" s="82"/>
      <c r="F79" s="82"/>
    </row>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85" zoomScaleNormal="85" workbookViewId="0">
      <selection activeCell="C9" sqref="C9"/>
    </sheetView>
  </sheetViews>
  <sheetFormatPr defaultRowHeight="14.6"/>
  <cols>
    <col min="1" max="1" width="26.84375" customWidth="1"/>
    <col min="2" max="2" width="10.53515625" bestFit="1" customWidth="1"/>
  </cols>
  <sheetData>
    <row r="1" spans="1:11" ht="18.45">
      <c r="A1" s="1" t="s">
        <v>99</v>
      </c>
      <c r="B1" s="2"/>
      <c r="C1" s="2"/>
      <c r="D1" s="2"/>
      <c r="E1" s="2"/>
      <c r="F1" s="2"/>
      <c r="G1" s="2"/>
      <c r="H1" s="2"/>
      <c r="I1" s="2"/>
      <c r="J1" s="2"/>
      <c r="K1" s="2"/>
    </row>
    <row r="2" spans="1:11">
      <c r="A2" s="9"/>
      <c r="B2" s="3" t="str">
        <f>'Income Statement'!B2</f>
        <v>2017-18</v>
      </c>
      <c r="C2" s="3" t="str">
        <f>'Income Statement'!C2</f>
        <v>2018-19</v>
      </c>
      <c r="D2" s="3" t="str">
        <f>'Income Statement'!D2</f>
        <v>2019-20</v>
      </c>
      <c r="E2" s="3" t="str">
        <f>'Income Statement'!E2</f>
        <v>2020-21</v>
      </c>
      <c r="F2" s="3" t="str">
        <f>'Income Statement'!F2</f>
        <v>2021-22</v>
      </c>
      <c r="G2" s="3" t="str">
        <f>'Income Statement'!G2</f>
        <v>2022-23</v>
      </c>
      <c r="H2" s="3" t="str">
        <f>'Income Statement'!H2</f>
        <v>2023-24</v>
      </c>
      <c r="I2" s="3" t="str">
        <f>'Income Statement'!I2</f>
        <v>2024-25</v>
      </c>
      <c r="J2" s="3" t="str">
        <f>'Income Statement'!J2</f>
        <v>2025-26</v>
      </c>
      <c r="K2" s="3" t="str">
        <f>'Income Statement'!K2</f>
        <v>2026-27</v>
      </c>
    </row>
    <row r="3" spans="1:11">
      <c r="A3" s="5" t="s">
        <v>94</v>
      </c>
    </row>
    <row r="4" spans="1:11">
      <c r="A4" s="6" t="s">
        <v>82</v>
      </c>
      <c r="B4" s="98">
        <f>Assumptions!B15</f>
        <v>1</v>
      </c>
      <c r="C4" s="98">
        <f>Assumptions!C15</f>
        <v>1</v>
      </c>
      <c r="D4" s="98">
        <f>Assumptions!D15</f>
        <v>1</v>
      </c>
      <c r="E4" s="98">
        <f>Assumptions!E15</f>
        <v>1</v>
      </c>
      <c r="F4" s="98">
        <f>Assumptions!F15</f>
        <v>1</v>
      </c>
      <c r="G4" s="98">
        <f>Assumptions!G15</f>
        <v>1</v>
      </c>
      <c r="H4" s="98">
        <f>Assumptions!H15</f>
        <v>1</v>
      </c>
      <c r="I4" s="98">
        <f>Assumptions!I15</f>
        <v>1</v>
      </c>
      <c r="J4" s="98">
        <f>Assumptions!J15</f>
        <v>1</v>
      </c>
      <c r="K4" s="98">
        <f>Assumptions!K15</f>
        <v>1</v>
      </c>
    </row>
    <row r="5" spans="1:11">
      <c r="A5" s="6" t="s">
        <v>83</v>
      </c>
      <c r="B5" s="98">
        <f>Assumptions!B15</f>
        <v>1</v>
      </c>
      <c r="C5" s="98">
        <f>Assumptions!C15</f>
        <v>1</v>
      </c>
      <c r="D5" s="98">
        <f>Assumptions!D15</f>
        <v>1</v>
      </c>
      <c r="E5" s="98">
        <f>Assumptions!E15</f>
        <v>1</v>
      </c>
      <c r="F5" s="98">
        <f>Assumptions!F15</f>
        <v>1</v>
      </c>
      <c r="G5" s="98">
        <f>Assumptions!G15</f>
        <v>1</v>
      </c>
      <c r="H5" s="98">
        <f>Assumptions!H15</f>
        <v>1</v>
      </c>
      <c r="I5" s="98">
        <f>Assumptions!I15</f>
        <v>1</v>
      </c>
      <c r="J5" s="98">
        <f>Assumptions!J15</f>
        <v>1</v>
      </c>
      <c r="K5" s="98">
        <f>Assumptions!K15</f>
        <v>1</v>
      </c>
    </row>
    <row r="6" spans="1:11">
      <c r="B6" s="98"/>
      <c r="C6" s="98"/>
      <c r="D6" s="98"/>
      <c r="E6" s="98"/>
      <c r="F6" s="98"/>
      <c r="G6" s="98"/>
      <c r="H6" s="98"/>
      <c r="I6" s="98"/>
      <c r="J6" s="98"/>
      <c r="K6" s="98"/>
    </row>
    <row r="7" spans="1:11">
      <c r="A7" s="5" t="s">
        <v>92</v>
      </c>
      <c r="B7" s="98"/>
      <c r="C7" s="98"/>
      <c r="D7" s="98"/>
      <c r="E7" s="98"/>
      <c r="F7" s="98"/>
      <c r="G7" s="98"/>
      <c r="H7" s="98"/>
      <c r="I7" s="98"/>
      <c r="J7" s="98"/>
      <c r="K7" s="98"/>
    </row>
    <row r="8" spans="1:11">
      <c r="A8" s="6" t="s">
        <v>82</v>
      </c>
      <c r="B8" s="98">
        <f>B4</f>
        <v>1</v>
      </c>
      <c r="C8" s="98">
        <f t="shared" ref="C8:K8" si="0">C4</f>
        <v>1</v>
      </c>
      <c r="D8" s="98">
        <f t="shared" si="0"/>
        <v>1</v>
      </c>
      <c r="E8" s="98">
        <f t="shared" si="0"/>
        <v>1</v>
      </c>
      <c r="F8" s="98">
        <f t="shared" si="0"/>
        <v>1</v>
      </c>
      <c r="G8" s="98">
        <f t="shared" si="0"/>
        <v>1</v>
      </c>
      <c r="H8" s="98">
        <f t="shared" si="0"/>
        <v>1</v>
      </c>
      <c r="I8" s="98">
        <f t="shared" si="0"/>
        <v>1</v>
      </c>
      <c r="J8" s="98">
        <f t="shared" si="0"/>
        <v>1</v>
      </c>
      <c r="K8" s="98">
        <f t="shared" si="0"/>
        <v>1</v>
      </c>
    </row>
    <row r="9" spans="1:11">
      <c r="A9" s="6" t="s">
        <v>83</v>
      </c>
      <c r="B9" s="98">
        <f>B5</f>
        <v>1</v>
      </c>
      <c r="C9" s="98">
        <f t="shared" ref="C9:K9" si="1">C5</f>
        <v>1</v>
      </c>
      <c r="D9" s="98">
        <f t="shared" si="1"/>
        <v>1</v>
      </c>
      <c r="E9" s="98">
        <f t="shared" si="1"/>
        <v>1</v>
      </c>
      <c r="F9" s="98">
        <f t="shared" si="1"/>
        <v>1</v>
      </c>
      <c r="G9" s="98">
        <f t="shared" si="1"/>
        <v>1</v>
      </c>
      <c r="H9" s="98">
        <f t="shared" si="1"/>
        <v>1</v>
      </c>
      <c r="I9" s="98">
        <f t="shared" si="1"/>
        <v>1</v>
      </c>
      <c r="J9" s="98">
        <f t="shared" si="1"/>
        <v>1</v>
      </c>
      <c r="K9" s="98">
        <f t="shared" si="1"/>
        <v>1</v>
      </c>
    </row>
    <row r="10" spans="1:11">
      <c r="B10" s="98"/>
      <c r="C10" s="98"/>
      <c r="D10" s="98"/>
      <c r="E10" s="98"/>
      <c r="F10" s="98"/>
      <c r="G10" s="98"/>
      <c r="H10" s="98"/>
      <c r="I10" s="98"/>
      <c r="J10" s="98"/>
      <c r="K10" s="98"/>
    </row>
    <row r="11" spans="1:11">
      <c r="A11" s="92" t="s">
        <v>93</v>
      </c>
      <c r="B11" s="98"/>
      <c r="C11" s="98"/>
      <c r="D11" s="98"/>
      <c r="E11" s="98"/>
      <c r="F11" s="98"/>
      <c r="G11" s="98"/>
      <c r="H11" s="98"/>
      <c r="I11" s="98"/>
      <c r="J11" s="98"/>
      <c r="K11" s="98"/>
    </row>
    <row r="12" spans="1:11">
      <c r="A12" s="6" t="s">
        <v>82</v>
      </c>
      <c r="B12" s="98">
        <f t="shared" ref="B12:K12" si="2">B4-B8</f>
        <v>0</v>
      </c>
      <c r="C12" s="98">
        <f t="shared" si="2"/>
        <v>0</v>
      </c>
      <c r="D12" s="98">
        <f t="shared" si="2"/>
        <v>0</v>
      </c>
      <c r="E12" s="98">
        <f t="shared" si="2"/>
        <v>0</v>
      </c>
      <c r="F12" s="98">
        <f t="shared" si="2"/>
        <v>0</v>
      </c>
      <c r="G12" s="98">
        <f t="shared" si="2"/>
        <v>0</v>
      </c>
      <c r="H12" s="98">
        <f t="shared" si="2"/>
        <v>0</v>
      </c>
      <c r="I12" s="98">
        <f t="shared" si="2"/>
        <v>0</v>
      </c>
      <c r="J12" s="98">
        <f t="shared" si="2"/>
        <v>0</v>
      </c>
      <c r="K12" s="98">
        <f t="shared" si="2"/>
        <v>0</v>
      </c>
    </row>
    <row r="13" spans="1:11">
      <c r="A13" s="6" t="s">
        <v>83</v>
      </c>
      <c r="B13" s="98">
        <f t="shared" ref="B13:K13" si="3">B5-B9</f>
        <v>0</v>
      </c>
      <c r="C13" s="98">
        <f t="shared" si="3"/>
        <v>0</v>
      </c>
      <c r="D13" s="98">
        <f t="shared" si="3"/>
        <v>0</v>
      </c>
      <c r="E13" s="98">
        <f t="shared" si="3"/>
        <v>0</v>
      </c>
      <c r="F13" s="98">
        <f t="shared" si="3"/>
        <v>0</v>
      </c>
      <c r="G13" s="98">
        <f t="shared" si="3"/>
        <v>0</v>
      </c>
      <c r="H13" s="98">
        <f t="shared" si="3"/>
        <v>0</v>
      </c>
      <c r="I13" s="98">
        <f t="shared" si="3"/>
        <v>0</v>
      </c>
      <c r="J13" s="98">
        <f t="shared" si="3"/>
        <v>0</v>
      </c>
      <c r="K13" s="98">
        <f t="shared" si="3"/>
        <v>0</v>
      </c>
    </row>
    <row r="14" spans="1:11">
      <c r="B14" s="98"/>
      <c r="C14" s="98"/>
      <c r="D14" s="98"/>
      <c r="E14" s="98"/>
      <c r="F14" s="98"/>
      <c r="G14" s="98"/>
      <c r="H14" s="98"/>
      <c r="I14" s="98"/>
      <c r="J14" s="98"/>
      <c r="K14" s="98"/>
    </row>
    <row r="15" spans="1:11">
      <c r="B15" s="98"/>
      <c r="C15" s="98"/>
      <c r="D15" s="98"/>
      <c r="E15" s="98"/>
      <c r="F15" s="98"/>
      <c r="G15" s="98"/>
      <c r="H15" s="98"/>
      <c r="I15" s="98"/>
      <c r="J15" s="98"/>
      <c r="K15" s="98"/>
    </row>
    <row r="16" spans="1:11">
      <c r="B16" s="98"/>
      <c r="C16" s="98"/>
      <c r="D16" s="98"/>
      <c r="E16" s="98"/>
      <c r="F16" s="98"/>
      <c r="G16" s="98"/>
      <c r="H16" s="98"/>
      <c r="I16" s="98"/>
      <c r="J16" s="98"/>
      <c r="K16" s="98"/>
    </row>
    <row r="17" spans="2:11">
      <c r="B17" s="98"/>
      <c r="C17" s="98"/>
      <c r="D17" s="98"/>
      <c r="E17" s="98"/>
      <c r="F17" s="98"/>
      <c r="G17" s="98"/>
      <c r="H17" s="98"/>
      <c r="I17" s="98"/>
      <c r="J17" s="98"/>
      <c r="K17" s="98"/>
    </row>
    <row r="18" spans="2:11">
      <c r="B18" s="98"/>
      <c r="C18" s="98"/>
      <c r="D18" s="98"/>
      <c r="E18" s="98"/>
      <c r="F18" s="98"/>
      <c r="G18" s="98"/>
      <c r="H18" s="98"/>
      <c r="I18" s="98"/>
      <c r="J18" s="98"/>
      <c r="K18" s="98"/>
    </row>
    <row r="19" spans="2:11">
      <c r="B19" s="98"/>
      <c r="C19" s="98"/>
      <c r="D19" s="98"/>
      <c r="E19" s="98"/>
      <c r="F19" s="98"/>
      <c r="G19" s="98"/>
      <c r="H19" s="98"/>
      <c r="I19" s="98"/>
      <c r="J19" s="98"/>
      <c r="K19" s="98"/>
    </row>
    <row r="20" spans="2:11">
      <c r="B20" s="98"/>
      <c r="C20" s="98"/>
      <c r="D20" s="98"/>
      <c r="E20" s="98"/>
      <c r="F20" s="98"/>
      <c r="G20" s="98"/>
      <c r="H20" s="98"/>
      <c r="I20" s="98"/>
      <c r="J20" s="98"/>
      <c r="K20" s="98"/>
    </row>
    <row r="21" spans="2:11">
      <c r="B21" s="98"/>
      <c r="C21" s="98"/>
      <c r="D21" s="98"/>
      <c r="E21" s="98"/>
      <c r="F21" s="98"/>
      <c r="G21" s="98"/>
      <c r="H21" s="98"/>
      <c r="I21" s="98"/>
      <c r="J21" s="98"/>
      <c r="K21" s="98"/>
    </row>
    <row r="22" spans="2:11">
      <c r="B22" s="98"/>
      <c r="C22" s="98"/>
      <c r="D22" s="98"/>
      <c r="E22" s="98"/>
      <c r="F22" s="98"/>
      <c r="G22" s="98"/>
      <c r="H22" s="98"/>
      <c r="I22" s="98"/>
      <c r="J22" s="98"/>
      <c r="K22" s="98"/>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85" zoomScaleNormal="85" workbookViewId="0">
      <pane xSplit="1" ySplit="2" topLeftCell="B3" activePane="bottomRight" state="frozen"/>
      <selection activeCell="D43" sqref="D43"/>
      <selection pane="topRight" activeCell="D43" sqref="D43"/>
      <selection pane="bottomLeft" activeCell="D43" sqref="D43"/>
      <selection pane="bottomRight" activeCell="E41" sqref="E41"/>
    </sheetView>
  </sheetViews>
  <sheetFormatPr defaultRowHeight="14.6"/>
  <cols>
    <col min="1" max="1" width="37" bestFit="1" customWidth="1"/>
    <col min="2" max="9" width="10" bestFit="1" customWidth="1"/>
    <col min="10" max="11" width="10.53515625" bestFit="1" customWidth="1"/>
  </cols>
  <sheetData>
    <row r="1" spans="1:11" ht="18.45">
      <c r="A1" s="1" t="s">
        <v>100</v>
      </c>
      <c r="B1" s="2"/>
      <c r="C1" s="2"/>
      <c r="D1" s="2"/>
      <c r="E1" s="2"/>
      <c r="F1" s="2"/>
      <c r="G1" s="2"/>
      <c r="H1" s="2"/>
      <c r="I1" s="2"/>
      <c r="J1" s="2"/>
      <c r="K1" s="2"/>
    </row>
    <row r="2" spans="1:11">
      <c r="A2" s="9"/>
      <c r="B2" s="85">
        <v>43190</v>
      </c>
      <c r="C2" s="85">
        <v>43555</v>
      </c>
      <c r="D2" s="85">
        <v>43921</v>
      </c>
      <c r="E2" s="85">
        <v>44286</v>
      </c>
      <c r="F2" s="85">
        <v>44651</v>
      </c>
      <c r="G2" s="85">
        <v>45016</v>
      </c>
      <c r="H2" s="85">
        <v>45382</v>
      </c>
      <c r="I2" s="85">
        <v>45747</v>
      </c>
      <c r="J2" s="85">
        <v>46112</v>
      </c>
      <c r="K2" s="85">
        <v>46477</v>
      </c>
    </row>
    <row r="3" spans="1:11">
      <c r="A3" s="5" t="s">
        <v>52</v>
      </c>
      <c r="B3" s="3"/>
      <c r="C3" s="3"/>
      <c r="D3" s="3"/>
      <c r="E3" s="3"/>
      <c r="F3" s="3"/>
      <c r="G3" s="3"/>
      <c r="H3" s="3"/>
      <c r="I3" s="3"/>
      <c r="J3" s="3"/>
      <c r="K3" s="3"/>
    </row>
    <row r="4" spans="1:11">
      <c r="A4" s="10" t="s">
        <v>51</v>
      </c>
      <c r="B4" s="86"/>
      <c r="C4" s="86"/>
      <c r="D4" s="86"/>
      <c r="E4" s="86"/>
      <c r="F4" s="86"/>
      <c r="G4" s="86"/>
      <c r="H4" s="86"/>
      <c r="I4" s="86"/>
      <c r="J4" s="86"/>
      <c r="K4" s="86"/>
    </row>
    <row r="5" spans="1:11">
      <c r="A5" s="7" t="s">
        <v>82</v>
      </c>
      <c r="B5" s="100">
        <f>'Cash Flow Statement'!B32</f>
        <v>0</v>
      </c>
      <c r="C5" s="100">
        <f>'Cash Flow Statement'!C32</f>
        <v>0</v>
      </c>
      <c r="D5" s="100">
        <f>'Cash Flow Statement'!D32</f>
        <v>0</v>
      </c>
      <c r="E5" s="100">
        <f>'Cash Flow Statement'!E32</f>
        <v>0</v>
      </c>
      <c r="F5" s="100">
        <f>'Cash Flow Statement'!F32</f>
        <v>0</v>
      </c>
      <c r="G5" s="100">
        <f>'Cash Flow Statement'!G32</f>
        <v>0</v>
      </c>
      <c r="H5" s="100">
        <f>'Cash Flow Statement'!H32</f>
        <v>0</v>
      </c>
      <c r="I5" s="100">
        <f>'Cash Flow Statement'!I32</f>
        <v>0</v>
      </c>
      <c r="J5" s="100">
        <f>'Cash Flow Statement'!J32</f>
        <v>0</v>
      </c>
      <c r="K5" s="100">
        <f>'Cash Flow Statement'!K32</f>
        <v>0</v>
      </c>
    </row>
    <row r="6" spans="1:11">
      <c r="A6" s="7" t="s">
        <v>83</v>
      </c>
      <c r="B6" s="100">
        <f>'Cash Flow Statement'!B33</f>
        <v>0</v>
      </c>
      <c r="C6" s="100">
        <f>'Cash Flow Statement'!C33</f>
        <v>0</v>
      </c>
      <c r="D6" s="100">
        <f>'Cash Flow Statement'!D33</f>
        <v>0</v>
      </c>
      <c r="E6" s="100">
        <f>'Cash Flow Statement'!E33</f>
        <v>0</v>
      </c>
      <c r="F6" s="100">
        <f>'Cash Flow Statement'!F33</f>
        <v>0</v>
      </c>
      <c r="G6" s="100">
        <f>'Cash Flow Statement'!G33</f>
        <v>0</v>
      </c>
      <c r="H6" s="100">
        <f>'Cash Flow Statement'!H33</f>
        <v>0</v>
      </c>
      <c r="I6" s="100">
        <f>'Cash Flow Statement'!I33</f>
        <v>0</v>
      </c>
      <c r="J6" s="100">
        <f>'Cash Flow Statement'!J33</f>
        <v>0</v>
      </c>
      <c r="K6" s="100">
        <f>'Cash Flow Statement'!K33</f>
        <v>0</v>
      </c>
    </row>
    <row r="7" spans="1:11">
      <c r="A7" s="10"/>
      <c r="B7" s="100"/>
      <c r="C7" s="100"/>
      <c r="D7" s="100"/>
      <c r="E7" s="100"/>
      <c r="F7" s="100"/>
      <c r="G7" s="100"/>
      <c r="H7" s="100"/>
      <c r="I7" s="100"/>
      <c r="J7" s="100"/>
      <c r="K7" s="100"/>
    </row>
    <row r="8" spans="1:11">
      <c r="A8" s="10" t="s">
        <v>22</v>
      </c>
      <c r="B8" s="98"/>
      <c r="C8" s="98"/>
      <c r="D8" s="98"/>
      <c r="E8" s="98"/>
      <c r="F8" s="98"/>
      <c r="G8" s="98"/>
      <c r="H8" s="98"/>
      <c r="I8" s="98"/>
      <c r="J8" s="98"/>
      <c r="K8" s="98"/>
    </row>
    <row r="9" spans="1:11">
      <c r="A9" s="7" t="s">
        <v>57</v>
      </c>
      <c r="B9" s="98"/>
      <c r="C9" s="98"/>
      <c r="D9" s="98"/>
      <c r="E9" s="98"/>
      <c r="F9" s="98"/>
      <c r="G9" s="98"/>
      <c r="H9" s="98"/>
      <c r="I9" s="98"/>
      <c r="J9" s="98"/>
      <c r="K9" s="98"/>
    </row>
    <row r="10" spans="1:11">
      <c r="A10" s="101" t="s">
        <v>82</v>
      </c>
      <c r="B10" s="98">
        <f>'Cash Flow Statement'!B17</f>
        <v>0.16000000000000003</v>
      </c>
      <c r="C10" s="98">
        <f>B10+('Cash Flow Statement'!C17)</f>
        <v>0.32000000000000006</v>
      </c>
      <c r="D10" s="98">
        <f>C10+('Cash Flow Statement'!D17)</f>
        <v>0.48000000000000009</v>
      </c>
      <c r="E10" s="98">
        <f>D10+('Cash Flow Statement'!E17)</f>
        <v>0.64000000000000012</v>
      </c>
      <c r="F10" s="98">
        <f>E10+('Cash Flow Statement'!F17)</f>
        <v>0.80000000000000016</v>
      </c>
      <c r="G10" s="98">
        <f>F10+('Cash Flow Statement'!G17)</f>
        <v>0.96000000000000019</v>
      </c>
      <c r="H10" s="98">
        <f>G10+('Cash Flow Statement'!H17)</f>
        <v>1.1200000000000001</v>
      </c>
      <c r="I10" s="98">
        <f>H10+('Cash Flow Statement'!I17)</f>
        <v>1.2800000000000002</v>
      </c>
      <c r="J10" s="98">
        <f>I10+('Cash Flow Statement'!J17)</f>
        <v>1.4400000000000004</v>
      </c>
      <c r="K10" s="98">
        <f>J10+('Cash Flow Statement'!K17)</f>
        <v>1.6000000000000005</v>
      </c>
    </row>
    <row r="11" spans="1:11">
      <c r="A11" s="101" t="s">
        <v>83</v>
      </c>
      <c r="B11" s="98">
        <f>'Cash Flow Statement'!B18</f>
        <v>0.2</v>
      </c>
      <c r="C11" s="98">
        <f>B11+('Cash Flow Statement'!C18)</f>
        <v>0.4</v>
      </c>
      <c r="D11" s="98">
        <f>C11+('Cash Flow Statement'!D18)</f>
        <v>0.60000000000000009</v>
      </c>
      <c r="E11" s="98">
        <f>D11+('Cash Flow Statement'!E18)</f>
        <v>0.8</v>
      </c>
      <c r="F11" s="98">
        <f>E11+('Cash Flow Statement'!F18)</f>
        <v>1</v>
      </c>
      <c r="G11" s="98">
        <f>F11+('Cash Flow Statement'!G18)</f>
        <v>1.2</v>
      </c>
      <c r="H11" s="98">
        <f>G11+('Cash Flow Statement'!H18)</f>
        <v>1.4</v>
      </c>
      <c r="I11" s="98">
        <f>H11+('Cash Flow Statement'!I18)</f>
        <v>1.5999999999999999</v>
      </c>
      <c r="J11" s="98">
        <f>I11+('Cash Flow Statement'!J18)</f>
        <v>1.7999999999999998</v>
      </c>
      <c r="K11" s="98">
        <f>J11+('Cash Flow Statement'!K18)</f>
        <v>1.9999999999999998</v>
      </c>
    </row>
    <row r="12" spans="1:11">
      <c r="A12" s="7" t="s">
        <v>55</v>
      </c>
      <c r="B12" s="98"/>
      <c r="C12" s="98"/>
      <c r="D12" s="98"/>
      <c r="E12" s="98"/>
      <c r="F12" s="98"/>
      <c r="G12" s="98"/>
      <c r="H12" s="98"/>
      <c r="I12" s="98"/>
      <c r="J12" s="98"/>
      <c r="K12" s="98"/>
    </row>
    <row r="13" spans="1:11">
      <c r="A13" s="101" t="s">
        <v>82</v>
      </c>
      <c r="B13" s="98">
        <f>'Income Statement'!B9</f>
        <v>0</v>
      </c>
      <c r="C13" s="98">
        <f>'Income Statement'!C9</f>
        <v>5.570030852937201E-3</v>
      </c>
      <c r="D13" s="98">
        <f>C13+'Income Statement'!D9</f>
        <v>1.6710092558811604E-2</v>
      </c>
      <c r="E13" s="98">
        <f>D13+'Income Statement'!E9</f>
        <v>3.3420185117623208E-2</v>
      </c>
      <c r="F13" s="98">
        <f>E13+'Income Statement'!F9</f>
        <v>5.5700308529372008E-2</v>
      </c>
      <c r="G13" s="98">
        <f>F13+'Income Statement'!G9</f>
        <v>8.3550462794058006E-2</v>
      </c>
      <c r="H13" s="98">
        <f>G13+'Income Statement'!H9</f>
        <v>0.11697064791168121</v>
      </c>
      <c r="I13" s="98">
        <f>H13+'Income Statement'!I9</f>
        <v>0.15596086388224162</v>
      </c>
      <c r="J13" s="98">
        <f>I13+'Income Statement'!J9</f>
        <v>0.20052111070573922</v>
      </c>
      <c r="K13" s="98">
        <f>J13+'Income Statement'!K9</f>
        <v>0.25065138838217405</v>
      </c>
    </row>
    <row r="14" spans="1:11">
      <c r="A14" s="101" t="s">
        <v>83</v>
      </c>
      <c r="B14" s="98">
        <v>0</v>
      </c>
      <c r="C14" s="98">
        <f>'Income Statement'!C10</f>
        <v>6.9625385661715002E-3</v>
      </c>
      <c r="D14" s="98">
        <f>C14+'Income Statement'!D10</f>
        <v>2.0887615698514501E-2</v>
      </c>
      <c r="E14" s="98">
        <f>D14+'Income Statement'!E10</f>
        <v>4.1775231397029003E-2</v>
      </c>
      <c r="F14" s="98">
        <f>E14+'Income Statement'!F10</f>
        <v>6.9625385661715E-2</v>
      </c>
      <c r="G14" s="98">
        <f>F14+'Income Statement'!G10</f>
        <v>0.1044380784925725</v>
      </c>
      <c r="H14" s="98">
        <f>G14+'Income Statement'!H10</f>
        <v>0.14621330988960149</v>
      </c>
      <c r="I14" s="98">
        <f>H14+'Income Statement'!I10</f>
        <v>0.194951079852802</v>
      </c>
      <c r="J14" s="98">
        <f>I14+'Income Statement'!J10</f>
        <v>0.25065138838217399</v>
      </c>
      <c r="K14" s="98">
        <f>J14+'Income Statement'!K10</f>
        <v>0.31331423547771747</v>
      </c>
    </row>
    <row r="15" spans="1:11">
      <c r="A15" s="7" t="s">
        <v>56</v>
      </c>
      <c r="B15" s="98"/>
      <c r="C15" s="98"/>
      <c r="D15" s="98"/>
      <c r="E15" s="98"/>
      <c r="F15" s="98"/>
      <c r="G15" s="98"/>
      <c r="H15" s="98"/>
      <c r="I15" s="98"/>
      <c r="J15" s="98"/>
      <c r="K15" s="98"/>
    </row>
    <row r="16" spans="1:11">
      <c r="A16" s="101" t="s">
        <v>82</v>
      </c>
      <c r="B16" s="98">
        <f t="shared" ref="B16:K16" si="0">B10-B13</f>
        <v>0.16000000000000003</v>
      </c>
      <c r="C16" s="98">
        <f>C10-C13</f>
        <v>0.31442996914706284</v>
      </c>
      <c r="D16" s="98">
        <f t="shared" si="0"/>
        <v>0.46328990744118848</v>
      </c>
      <c r="E16" s="98">
        <f t="shared" si="0"/>
        <v>0.60657981488237689</v>
      </c>
      <c r="F16" s="98">
        <f t="shared" si="0"/>
        <v>0.74429969147062813</v>
      </c>
      <c r="G16" s="98">
        <f t="shared" si="0"/>
        <v>0.87644953720594221</v>
      </c>
      <c r="H16" s="98">
        <f t="shared" si="0"/>
        <v>1.0030293520883189</v>
      </c>
      <c r="I16" s="98">
        <f t="shared" si="0"/>
        <v>1.1240391361177586</v>
      </c>
      <c r="J16" s="98">
        <f t="shared" si="0"/>
        <v>1.2394788892942612</v>
      </c>
      <c r="K16" s="98">
        <f t="shared" si="0"/>
        <v>1.3493486116178266</v>
      </c>
    </row>
    <row r="17" spans="1:11">
      <c r="A17" s="101" t="s">
        <v>83</v>
      </c>
      <c r="B17" s="98">
        <f t="shared" ref="B17:K17" si="1">B11-B14</f>
        <v>0.2</v>
      </c>
      <c r="C17" s="98">
        <f t="shared" si="1"/>
        <v>0.39303746143382851</v>
      </c>
      <c r="D17" s="98">
        <f t="shared" si="1"/>
        <v>0.57911238430148559</v>
      </c>
      <c r="E17" s="98">
        <f t="shared" si="1"/>
        <v>0.75822476860297106</v>
      </c>
      <c r="F17" s="98">
        <f t="shared" si="1"/>
        <v>0.93037461433828494</v>
      </c>
      <c r="G17" s="98">
        <f t="shared" si="1"/>
        <v>1.0955619215074275</v>
      </c>
      <c r="H17" s="98">
        <f t="shared" si="1"/>
        <v>1.2537866901103984</v>
      </c>
      <c r="I17" s="98">
        <f t="shared" si="1"/>
        <v>1.4050489201471978</v>
      </c>
      <c r="J17" s="98">
        <f t="shared" si="1"/>
        <v>1.5493486116178259</v>
      </c>
      <c r="K17" s="98">
        <f t="shared" si="1"/>
        <v>1.6866857645222824</v>
      </c>
    </row>
    <row r="18" spans="1:11">
      <c r="B18" s="98"/>
      <c r="C18" s="98"/>
      <c r="D18" s="98"/>
      <c r="E18" s="98"/>
      <c r="F18" s="98"/>
      <c r="G18" s="98"/>
      <c r="H18" s="98"/>
      <c r="I18" s="98"/>
      <c r="J18" s="98"/>
      <c r="K18" s="98"/>
    </row>
    <row r="19" spans="1:11">
      <c r="A19" s="5" t="s">
        <v>53</v>
      </c>
      <c r="B19" s="98"/>
      <c r="C19" s="98"/>
      <c r="D19" s="98"/>
      <c r="E19" s="98"/>
      <c r="F19" s="98"/>
      <c r="G19" s="98"/>
      <c r="H19" s="98"/>
      <c r="I19" s="98"/>
      <c r="J19" s="98"/>
      <c r="K19" s="98"/>
    </row>
    <row r="20" spans="1:11">
      <c r="A20" s="10" t="s">
        <v>54</v>
      </c>
      <c r="B20" s="98"/>
      <c r="C20" s="98"/>
      <c r="D20" s="98"/>
      <c r="E20" s="98"/>
      <c r="F20" s="98"/>
      <c r="G20" s="98"/>
      <c r="H20" s="98"/>
      <c r="I20" s="98"/>
      <c r="J20" s="98"/>
      <c r="K20" s="98"/>
    </row>
    <row r="21" spans="1:11">
      <c r="A21" s="7" t="s">
        <v>82</v>
      </c>
      <c r="B21" s="98">
        <f>'Cash Flow Statement'!B22</f>
        <v>-0.19999999999999984</v>
      </c>
      <c r="C21" s="98">
        <f>B21+'Cash Flow Statement'!C22</f>
        <v>-0.40699999999999975</v>
      </c>
      <c r="D21" s="98">
        <f>C21+'Cash Flow Statement'!D22</f>
        <v>-0.62124499999999949</v>
      </c>
      <c r="E21" s="98">
        <f>D21+'Cash Flow Statement'!E22</f>
        <v>-0.84298857499999935</v>
      </c>
      <c r="F21" s="98">
        <f>E21+'Cash Flow Statement'!F22</f>
        <v>-1.0724931751249991</v>
      </c>
      <c r="G21" s="98">
        <f>F21+'Cash Flow Statement'!G22</f>
        <v>-1.310030436254374</v>
      </c>
      <c r="H21" s="98">
        <f>G21+'Cash Flow Statement'!H22</f>
        <v>-1.555881501523277</v>
      </c>
      <c r="I21" s="98">
        <f>H21+'Cash Flow Statement'!I22</f>
        <v>-1.8103373540765917</v>
      </c>
      <c r="J21" s="98">
        <f>I21+'Cash Flow Statement'!J22</f>
        <v>-2.0736991614692721</v>
      </c>
      <c r="K21" s="98">
        <f>J21+'Cash Flow Statement'!K22</f>
        <v>-2.3462786321206965</v>
      </c>
    </row>
    <row r="22" spans="1:11">
      <c r="A22" s="7" t="s">
        <v>83</v>
      </c>
      <c r="B22" s="98">
        <f>'Cash Flow Statement'!B23</f>
        <v>5.5511151231257827E-17</v>
      </c>
      <c r="C22" s="98">
        <f>B22+'Cash Flow Statement'!C23</f>
        <v>8.3266726846886741E-17</v>
      </c>
      <c r="D22" s="98">
        <f>C22+'Cash Flow Statement'!D23</f>
        <v>1.6653345369377348E-16</v>
      </c>
      <c r="E22" s="98">
        <f>D22+'Cash Flow Statement'!E23</f>
        <v>2.2204460492503131E-16</v>
      </c>
      <c r="F22" s="98">
        <f>E22+'Cash Flow Statement'!F23</f>
        <v>2.2204460492503131E-16</v>
      </c>
      <c r="G22" s="98">
        <f>F22+'Cash Flow Statement'!G23</f>
        <v>3.0531133177191805E-16</v>
      </c>
      <c r="H22" s="98">
        <f>G22+'Cash Flow Statement'!H23</f>
        <v>3.6082248300317588E-16</v>
      </c>
      <c r="I22" s="98">
        <f>H22+'Cash Flow Statement'!I23</f>
        <v>3.6082248300317588E-16</v>
      </c>
      <c r="J22" s="98">
        <f>I22+'Cash Flow Statement'!J23</f>
        <v>4.4408920985006262E-16</v>
      </c>
      <c r="K22" s="98">
        <f>J22+'Cash Flow Statement'!K23</f>
        <v>4.9960036108132044E-16</v>
      </c>
    </row>
    <row r="23" spans="1:11">
      <c r="B23" s="98"/>
      <c r="C23" s="98"/>
      <c r="D23" s="98"/>
      <c r="E23" s="98"/>
      <c r="F23" s="98"/>
      <c r="G23" s="98"/>
      <c r="H23" s="98"/>
      <c r="I23" s="98"/>
      <c r="J23" s="98"/>
      <c r="K23" s="98"/>
    </row>
    <row r="24" spans="1:11">
      <c r="A24" s="5" t="s">
        <v>88</v>
      </c>
      <c r="B24" s="98"/>
      <c r="C24" s="98"/>
      <c r="D24" s="98"/>
      <c r="E24" s="98"/>
      <c r="F24" s="98"/>
      <c r="G24" s="98"/>
      <c r="H24" s="98"/>
      <c r="I24" s="98"/>
      <c r="J24" s="98"/>
      <c r="K24" s="98"/>
    </row>
    <row r="25" spans="1:11">
      <c r="A25" s="6" t="s">
        <v>82</v>
      </c>
      <c r="B25" s="98">
        <f t="shared" ref="B25:K25" si="2">B21-B16</f>
        <v>-0.35999999999999988</v>
      </c>
      <c r="C25" s="98">
        <f t="shared" si="2"/>
        <v>-0.72142996914706259</v>
      </c>
      <c r="D25" s="98">
        <f t="shared" si="2"/>
        <v>-1.0845349074411881</v>
      </c>
      <c r="E25" s="98">
        <f t="shared" si="2"/>
        <v>-1.4495683898823764</v>
      </c>
      <c r="F25" s="98">
        <f t="shared" si="2"/>
        <v>-1.8167928665956272</v>
      </c>
      <c r="G25" s="98">
        <f t="shared" si="2"/>
        <v>-2.1864799734603162</v>
      </c>
      <c r="H25" s="98">
        <f t="shared" si="2"/>
        <v>-2.5589108536115956</v>
      </c>
      <c r="I25" s="98">
        <f t="shared" si="2"/>
        <v>-2.9343764901943503</v>
      </c>
      <c r="J25" s="98">
        <f t="shared" si="2"/>
        <v>-3.3131780507635336</v>
      </c>
      <c r="K25" s="98">
        <f t="shared" si="2"/>
        <v>-3.6956272437385231</v>
      </c>
    </row>
    <row r="26" spans="1:11">
      <c r="A26" s="6" t="s">
        <v>83</v>
      </c>
      <c r="B26" s="98">
        <f t="shared" ref="B26:K26" si="3">B22-B17</f>
        <v>-0.19999999999999996</v>
      </c>
      <c r="C26" s="98">
        <f t="shared" si="3"/>
        <v>-0.39303746143382845</v>
      </c>
      <c r="D26" s="98">
        <f t="shared" si="3"/>
        <v>-0.57911238430148537</v>
      </c>
      <c r="E26" s="98">
        <f t="shared" si="3"/>
        <v>-0.75822476860297083</v>
      </c>
      <c r="F26" s="98">
        <f t="shared" si="3"/>
        <v>-0.93037461433828472</v>
      </c>
      <c r="G26" s="98">
        <f t="shared" si="3"/>
        <v>-1.0955619215074273</v>
      </c>
      <c r="H26" s="98">
        <f t="shared" si="3"/>
        <v>-1.253786690110398</v>
      </c>
      <c r="I26" s="98">
        <f t="shared" si="3"/>
        <v>-1.4050489201471974</v>
      </c>
      <c r="J26" s="98">
        <f t="shared" si="3"/>
        <v>-1.5493486116178254</v>
      </c>
      <c r="K26" s="98">
        <f t="shared" si="3"/>
        <v>-1.6866857645222819</v>
      </c>
    </row>
    <row r="27" spans="1:11">
      <c r="B27" s="98"/>
      <c r="C27" s="98"/>
      <c r="D27" s="98"/>
      <c r="E27" s="98"/>
      <c r="F27" s="98"/>
      <c r="G27" s="98"/>
      <c r="H27" s="98"/>
      <c r="I27" s="98"/>
      <c r="J27" s="98"/>
      <c r="K27" s="98"/>
    </row>
    <row r="28" spans="1:11">
      <c r="A28" s="92" t="s">
        <v>89</v>
      </c>
      <c r="B28" s="98"/>
      <c r="C28" s="98"/>
      <c r="D28" s="98"/>
      <c r="E28" s="98"/>
      <c r="F28" s="98"/>
      <c r="G28" s="98"/>
      <c r="H28" s="98"/>
      <c r="I28" s="98"/>
      <c r="J28" s="98"/>
      <c r="K28" s="98"/>
    </row>
    <row r="29" spans="1:11">
      <c r="A29" s="6" t="s">
        <v>82</v>
      </c>
      <c r="B29" s="98">
        <f t="shared" ref="B29:K29" si="4">B21+B5</f>
        <v>-0.19999999999999984</v>
      </c>
      <c r="C29" s="98">
        <f t="shared" si="4"/>
        <v>-0.40699999999999975</v>
      </c>
      <c r="D29" s="98">
        <f t="shared" si="4"/>
        <v>-0.62124499999999949</v>
      </c>
      <c r="E29" s="98">
        <f t="shared" si="4"/>
        <v>-0.84298857499999935</v>
      </c>
      <c r="F29" s="98">
        <f t="shared" si="4"/>
        <v>-1.0724931751249991</v>
      </c>
      <c r="G29" s="98">
        <f t="shared" si="4"/>
        <v>-1.310030436254374</v>
      </c>
      <c r="H29" s="98">
        <f t="shared" si="4"/>
        <v>-1.555881501523277</v>
      </c>
      <c r="I29" s="98">
        <f t="shared" si="4"/>
        <v>-1.8103373540765917</v>
      </c>
      <c r="J29" s="98">
        <f t="shared" si="4"/>
        <v>-2.0736991614692721</v>
      </c>
      <c r="K29" s="98">
        <f t="shared" si="4"/>
        <v>-2.3462786321206965</v>
      </c>
    </row>
    <row r="30" spans="1:11">
      <c r="A30" s="6" t="s">
        <v>83</v>
      </c>
      <c r="B30" s="98">
        <f t="shared" ref="B30:K30" si="5">B22+B6</f>
        <v>5.5511151231257827E-17</v>
      </c>
      <c r="C30" s="98">
        <f t="shared" si="5"/>
        <v>8.3266726846886741E-17</v>
      </c>
      <c r="D30" s="98">
        <f t="shared" si="5"/>
        <v>1.6653345369377348E-16</v>
      </c>
      <c r="E30" s="98">
        <f t="shared" si="5"/>
        <v>2.2204460492503131E-16</v>
      </c>
      <c r="F30" s="98">
        <f t="shared" si="5"/>
        <v>2.2204460492503131E-16</v>
      </c>
      <c r="G30" s="98">
        <f t="shared" si="5"/>
        <v>3.0531133177191805E-16</v>
      </c>
      <c r="H30" s="98">
        <f t="shared" si="5"/>
        <v>3.6082248300317588E-16</v>
      </c>
      <c r="I30" s="98">
        <f t="shared" si="5"/>
        <v>3.6082248300317588E-16</v>
      </c>
      <c r="J30" s="98">
        <f t="shared" si="5"/>
        <v>4.4408920985006262E-16</v>
      </c>
      <c r="K30" s="98">
        <f t="shared" si="5"/>
        <v>4.9960036108132044E-16</v>
      </c>
    </row>
    <row r="31" spans="1:11">
      <c r="B31" s="98"/>
      <c r="C31" s="98"/>
      <c r="D31" s="98"/>
      <c r="E31" s="98"/>
      <c r="F31" s="98"/>
      <c r="G31" s="98"/>
      <c r="H31" s="98"/>
      <c r="I31" s="98"/>
      <c r="J31" s="98"/>
      <c r="K31" s="98"/>
    </row>
    <row r="32" spans="1:11">
      <c r="B32" s="98"/>
      <c r="C32" s="98"/>
      <c r="D32" s="98"/>
      <c r="E32" s="98"/>
      <c r="F32" s="98"/>
      <c r="G32" s="98"/>
      <c r="H32" s="98"/>
      <c r="I32" s="98"/>
      <c r="J32" s="98"/>
      <c r="K32" s="98"/>
    </row>
    <row r="33" spans="2:11">
      <c r="B33" s="98"/>
      <c r="C33" s="98"/>
      <c r="D33" s="98"/>
      <c r="E33" s="98"/>
      <c r="F33" s="98"/>
      <c r="G33" s="98"/>
      <c r="H33" s="98"/>
      <c r="I33" s="98"/>
      <c r="J33" s="98"/>
      <c r="K33" s="98"/>
    </row>
    <row r="34" spans="2:11">
      <c r="B34" s="98"/>
      <c r="C34" s="98"/>
      <c r="D34" s="98"/>
      <c r="E34" s="98"/>
      <c r="F34" s="98"/>
      <c r="G34" s="98"/>
      <c r="H34" s="98"/>
      <c r="I34" s="98"/>
      <c r="J34" s="98"/>
      <c r="K34" s="98"/>
    </row>
    <row r="35" spans="2:11">
      <c r="B35" s="98"/>
      <c r="C35" s="98"/>
      <c r="D35" s="98"/>
      <c r="E35" s="98"/>
      <c r="F35" s="98"/>
      <c r="G35" s="98"/>
      <c r="H35" s="98"/>
      <c r="I35" s="98"/>
      <c r="J35" s="98"/>
      <c r="K35" s="98"/>
    </row>
    <row r="36" spans="2:11">
      <c r="B36" s="98"/>
      <c r="C36" s="98"/>
      <c r="D36" s="98"/>
      <c r="E36" s="98"/>
      <c r="F36" s="98"/>
      <c r="G36" s="98"/>
      <c r="H36" s="98"/>
      <c r="I36" s="98"/>
      <c r="J36" s="98"/>
      <c r="K36" s="98"/>
    </row>
    <row r="37" spans="2:11">
      <c r="B37" s="98"/>
      <c r="C37" s="98"/>
      <c r="D37" s="98"/>
      <c r="E37" s="98"/>
      <c r="F37" s="98"/>
      <c r="G37" s="98"/>
      <c r="H37" s="98"/>
      <c r="I37" s="98"/>
      <c r="J37" s="98"/>
      <c r="K37" s="98"/>
    </row>
    <row r="38" spans="2:11">
      <c r="B38" s="98"/>
      <c r="C38" s="98"/>
      <c r="D38" s="98"/>
      <c r="E38" s="98"/>
      <c r="F38" s="98"/>
      <c r="G38" s="98"/>
      <c r="H38" s="98"/>
      <c r="I38" s="98"/>
      <c r="J38" s="98"/>
      <c r="K38" s="9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85" zoomScaleNormal="85" workbookViewId="0">
      <pane xSplit="1" ySplit="2" topLeftCell="B3" activePane="bottomRight" state="frozen"/>
      <selection activeCell="D43" sqref="D43"/>
      <selection pane="topRight" activeCell="D43" sqref="D43"/>
      <selection pane="bottomLeft" activeCell="D43" sqref="D43"/>
      <selection pane="bottomRight" activeCell="C38" sqref="C38"/>
    </sheetView>
  </sheetViews>
  <sheetFormatPr defaultRowHeight="14.6"/>
  <cols>
    <col min="1" max="1" width="36.3828125" bestFit="1" customWidth="1"/>
    <col min="2" max="3" width="10.53515625" bestFit="1" customWidth="1"/>
    <col min="4" max="4" width="12.15234375" bestFit="1" customWidth="1"/>
    <col min="5" max="9" width="10.53515625" bestFit="1" customWidth="1"/>
  </cols>
  <sheetData>
    <row r="1" spans="1:11" ht="18.45">
      <c r="A1" s="1" t="s">
        <v>101</v>
      </c>
      <c r="B1" s="2"/>
      <c r="C1" s="2"/>
      <c r="D1" s="2"/>
      <c r="E1" s="2"/>
      <c r="F1" s="2"/>
      <c r="G1" s="2"/>
      <c r="H1" s="2"/>
      <c r="I1" s="2"/>
      <c r="J1" s="2"/>
      <c r="K1" s="2"/>
    </row>
    <row r="2" spans="1:11">
      <c r="A2" s="9"/>
      <c r="B2" s="3" t="s">
        <v>32</v>
      </c>
      <c r="C2" s="3" t="s">
        <v>33</v>
      </c>
      <c r="D2" s="3" t="s">
        <v>34</v>
      </c>
      <c r="E2" s="3" t="s">
        <v>35</v>
      </c>
      <c r="F2" s="3" t="s">
        <v>36</v>
      </c>
      <c r="G2" s="3" t="s">
        <v>37</v>
      </c>
      <c r="H2" s="3" t="s">
        <v>38</v>
      </c>
      <c r="I2" s="3" t="s">
        <v>39</v>
      </c>
      <c r="J2" s="3" t="s">
        <v>79</v>
      </c>
      <c r="K2" s="3" t="s">
        <v>80</v>
      </c>
    </row>
    <row r="3" spans="1:11">
      <c r="A3" s="5" t="s">
        <v>58</v>
      </c>
    </row>
    <row r="4" spans="1:11">
      <c r="A4" s="6" t="s">
        <v>82</v>
      </c>
      <c r="B4" s="98">
        <f>'GGRA Statement'!B4</f>
        <v>1</v>
      </c>
      <c r="C4" s="98">
        <f>'GGRA Statement'!C4</f>
        <v>1</v>
      </c>
      <c r="D4" s="98">
        <f>'GGRA Statement'!D4</f>
        <v>1</v>
      </c>
      <c r="E4" s="98">
        <f>'GGRA Statement'!E4</f>
        <v>1</v>
      </c>
      <c r="F4" s="98">
        <f>'GGRA Statement'!F4</f>
        <v>1</v>
      </c>
      <c r="G4" s="98">
        <f>'GGRA Statement'!G4</f>
        <v>1</v>
      </c>
      <c r="H4" s="98">
        <f>'GGRA Statement'!H4</f>
        <v>1</v>
      </c>
      <c r="I4" s="98">
        <f>'GGRA Statement'!I4</f>
        <v>1</v>
      </c>
      <c r="J4" s="98">
        <f>'GGRA Statement'!J4</f>
        <v>1</v>
      </c>
      <c r="K4" s="98">
        <f>'GGRA Statement'!K4</f>
        <v>1</v>
      </c>
    </row>
    <row r="5" spans="1:11">
      <c r="A5" s="6" t="s">
        <v>83</v>
      </c>
      <c r="B5" s="98">
        <f>'GGRA Statement'!B5</f>
        <v>1</v>
      </c>
      <c r="C5" s="98">
        <f>'GGRA Statement'!C5</f>
        <v>1</v>
      </c>
      <c r="D5" s="98">
        <f>'GGRA Statement'!D5</f>
        <v>1</v>
      </c>
      <c r="E5" s="98">
        <f>'GGRA Statement'!E5</f>
        <v>1</v>
      </c>
      <c r="F5" s="98">
        <f>'GGRA Statement'!F5</f>
        <v>1</v>
      </c>
      <c r="G5" s="98">
        <f>'GGRA Statement'!G5</f>
        <v>1</v>
      </c>
      <c r="H5" s="98">
        <f>'GGRA Statement'!H5</f>
        <v>1</v>
      </c>
      <c r="I5" s="98">
        <f>'GGRA Statement'!I5</f>
        <v>1</v>
      </c>
      <c r="J5" s="98">
        <f>'GGRA Statement'!J5</f>
        <v>1</v>
      </c>
      <c r="K5" s="98">
        <f>'GGRA Statement'!K5</f>
        <v>1</v>
      </c>
    </row>
    <row r="6" spans="1:11">
      <c r="B6" s="98"/>
      <c r="C6" s="98"/>
      <c r="D6" s="98"/>
      <c r="E6" s="98"/>
      <c r="F6" s="98"/>
      <c r="G6" s="98"/>
      <c r="H6" s="98"/>
      <c r="I6" s="98"/>
      <c r="J6" s="98"/>
      <c r="K6" s="98"/>
    </row>
    <row r="7" spans="1:11">
      <c r="A7" s="5" t="s">
        <v>59</v>
      </c>
      <c r="B7" s="98"/>
      <c r="C7" s="98"/>
      <c r="D7" s="98"/>
      <c r="E7" s="98"/>
      <c r="F7" s="98"/>
      <c r="G7" s="98"/>
      <c r="H7" s="98"/>
      <c r="I7" s="98"/>
      <c r="J7" s="98"/>
      <c r="K7" s="98"/>
    </row>
    <row r="8" spans="1:11">
      <c r="A8" s="6" t="s">
        <v>61</v>
      </c>
      <c r="B8" s="98"/>
      <c r="C8" s="98"/>
      <c r="D8" s="98"/>
      <c r="E8" s="98"/>
      <c r="F8" s="98"/>
      <c r="G8" s="98"/>
      <c r="H8" s="98"/>
      <c r="I8" s="98"/>
      <c r="J8" s="98"/>
      <c r="K8" s="98"/>
    </row>
    <row r="9" spans="1:11">
      <c r="A9" s="7" t="s">
        <v>82</v>
      </c>
      <c r="B9" s="98">
        <v>0</v>
      </c>
      <c r="C9" s="98">
        <f>'Balance Sheet'!B10*Assumptions!D$6</f>
        <v>5.570030852937201E-3</v>
      </c>
      <c r="D9" s="98">
        <f>'Balance Sheet'!C10*Assumptions!E$6</f>
        <v>1.1140061705874402E-2</v>
      </c>
      <c r="E9" s="98">
        <f>'Balance Sheet'!D10*Assumptions!F$6</f>
        <v>1.6710092558811604E-2</v>
      </c>
      <c r="F9" s="98">
        <f>'Balance Sheet'!E10*Assumptions!G$6</f>
        <v>2.2280123411748804E-2</v>
      </c>
      <c r="G9" s="98">
        <f>'Balance Sheet'!F10*Assumptions!H$6</f>
        <v>2.7850154264686004E-2</v>
      </c>
      <c r="H9" s="98">
        <f>'Balance Sheet'!G10*Assumptions!I$6</f>
        <v>3.3420185117623208E-2</v>
      </c>
      <c r="I9" s="98">
        <f>'Balance Sheet'!H10*Assumptions!J$6</f>
        <v>3.8990215970560405E-2</v>
      </c>
      <c r="J9" s="98">
        <f>'Balance Sheet'!I10*Assumptions!K$6</f>
        <v>4.4560246823497608E-2</v>
      </c>
      <c r="K9" s="98">
        <f>'Balance Sheet'!J10*Assumptions!L$6</f>
        <v>5.0130277676434812E-2</v>
      </c>
    </row>
    <row r="10" spans="1:11">
      <c r="A10" s="7" t="s">
        <v>83</v>
      </c>
      <c r="B10" s="98">
        <v>0</v>
      </c>
      <c r="C10" s="98">
        <f>'Balance Sheet'!B11*Assumptions!D$6</f>
        <v>6.9625385661715002E-3</v>
      </c>
      <c r="D10" s="98">
        <f>'Balance Sheet'!C11*Assumptions!E$6</f>
        <v>1.3925077132343E-2</v>
      </c>
      <c r="E10" s="98">
        <f>'Balance Sheet'!D11*Assumptions!F$6</f>
        <v>2.0887615698514501E-2</v>
      </c>
      <c r="F10" s="98">
        <f>'Balance Sheet'!E11*Assumptions!G$6</f>
        <v>2.7850154264686001E-2</v>
      </c>
      <c r="G10" s="98">
        <f>'Balance Sheet'!F11*Assumptions!H$6</f>
        <v>3.48126928308575E-2</v>
      </c>
      <c r="H10" s="98">
        <f>'Balance Sheet'!G11*Assumptions!I$6</f>
        <v>4.1775231397028996E-2</v>
      </c>
      <c r="I10" s="98">
        <f>'Balance Sheet'!H11*Assumptions!J$6</f>
        <v>4.8737769963200499E-2</v>
      </c>
      <c r="J10" s="98">
        <f>'Balance Sheet'!I11*Assumptions!K$6</f>
        <v>5.5700308529371995E-2</v>
      </c>
      <c r="K10" s="98">
        <f>'Balance Sheet'!J11*Assumptions!L$6</f>
        <v>6.2662847095543497E-2</v>
      </c>
    </row>
    <row r="11" spans="1:11">
      <c r="A11" s="6" t="s">
        <v>86</v>
      </c>
      <c r="B11" s="98"/>
      <c r="C11" s="98"/>
      <c r="D11" s="98"/>
      <c r="E11" s="98"/>
      <c r="F11" s="98"/>
      <c r="G11" s="98"/>
      <c r="H11" s="98"/>
      <c r="I11" s="98"/>
      <c r="J11" s="98"/>
      <c r="K11" s="98"/>
    </row>
    <row r="12" spans="1:11">
      <c r="A12" s="7" t="s">
        <v>82</v>
      </c>
      <c r="B12" s="98">
        <f>'GGRA Statement'!B8*(1-Assumptions!B$5)*Assumptions!B11</f>
        <v>0.64000000000000012</v>
      </c>
      <c r="C12" s="98">
        <f>'GGRA Statement'!C8*(1-Assumptions!C$5)*Assumptions!C11</f>
        <v>0.64000000000000012</v>
      </c>
      <c r="D12" s="98">
        <f>'GGRA Statement'!D8*(1-Assumptions!D$5)*Assumptions!D11</f>
        <v>0.64000000000000012</v>
      </c>
      <c r="E12" s="98">
        <f>'GGRA Statement'!E8*(1-Assumptions!E$5)*Assumptions!E11</f>
        <v>0.64000000000000012</v>
      </c>
      <c r="F12" s="98">
        <f>'GGRA Statement'!F8*(1-Assumptions!F$5)*Assumptions!F11</f>
        <v>0.64000000000000012</v>
      </c>
      <c r="G12" s="98">
        <f>'GGRA Statement'!G8*(1-Assumptions!G$5)*Assumptions!G11</f>
        <v>0.64000000000000012</v>
      </c>
      <c r="H12" s="98">
        <f>'GGRA Statement'!H8*(1-Assumptions!H$5)*Assumptions!H11</f>
        <v>0.64000000000000012</v>
      </c>
      <c r="I12" s="98">
        <f>'GGRA Statement'!I8*(1-Assumptions!I$5)*Assumptions!I11</f>
        <v>0.64000000000000012</v>
      </c>
      <c r="J12" s="98">
        <f>'GGRA Statement'!J8*(1-Assumptions!J$5)*Assumptions!J11</f>
        <v>0.64000000000000012</v>
      </c>
      <c r="K12" s="98">
        <f>'GGRA Statement'!K8*(1-Assumptions!K$5)*Assumptions!K11</f>
        <v>0.64000000000000012</v>
      </c>
    </row>
    <row r="13" spans="1:11">
      <c r="A13" s="7" t="s">
        <v>83</v>
      </c>
      <c r="B13" s="98">
        <f>'GGRA Statement'!B9*(1-Assumptions!B$5)*Assumptions!B12</f>
        <v>0.8</v>
      </c>
      <c r="C13" s="98">
        <f>'GGRA Statement'!C9*(1-Assumptions!C$5)*Assumptions!C12</f>
        <v>0.8</v>
      </c>
      <c r="D13" s="98">
        <f>'GGRA Statement'!D9*(1-Assumptions!D$5)*Assumptions!D12</f>
        <v>0.8</v>
      </c>
      <c r="E13" s="98">
        <f>'GGRA Statement'!E9*(1-Assumptions!E$5)*Assumptions!E12</f>
        <v>0.8</v>
      </c>
      <c r="F13" s="98">
        <f>'GGRA Statement'!F9*(1-Assumptions!F$5)*Assumptions!F12</f>
        <v>0.8</v>
      </c>
      <c r="G13" s="98">
        <f>'GGRA Statement'!G9*(1-Assumptions!G$5)*Assumptions!G12</f>
        <v>0.8</v>
      </c>
      <c r="H13" s="98">
        <f>'GGRA Statement'!H9*(1-Assumptions!H$5)*Assumptions!H12</f>
        <v>0.8</v>
      </c>
      <c r="I13" s="98">
        <f>'GGRA Statement'!I9*(1-Assumptions!I$5)*Assumptions!I12</f>
        <v>0.8</v>
      </c>
      <c r="J13" s="98">
        <f>'GGRA Statement'!J9*(1-Assumptions!J$5)*Assumptions!J12</f>
        <v>0.8</v>
      </c>
      <c r="K13" s="98">
        <f>'GGRA Statement'!K9*(1-Assumptions!K$5)*Assumptions!K12</f>
        <v>0.8</v>
      </c>
    </row>
    <row r="14" spans="1:11">
      <c r="A14" s="90" t="s">
        <v>60</v>
      </c>
      <c r="B14" s="98"/>
      <c r="C14" s="98"/>
      <c r="D14" s="98"/>
      <c r="E14" s="98"/>
      <c r="F14" s="98"/>
      <c r="G14" s="98"/>
      <c r="H14" s="98"/>
      <c r="I14" s="98"/>
      <c r="J14" s="98"/>
      <c r="K14" s="98"/>
    </row>
    <row r="15" spans="1:11">
      <c r="A15" s="7" t="s">
        <v>82</v>
      </c>
      <c r="B15" s="98">
        <v>0</v>
      </c>
      <c r="C15" s="98">
        <f>Assumptions!B$7*'Balance Sheet'!B21</f>
        <v>-6.9999999999999949E-3</v>
      </c>
      <c r="D15" s="98">
        <f>Assumptions!C$7*'Balance Sheet'!C21</f>
        <v>-1.4244999999999992E-2</v>
      </c>
      <c r="E15" s="98">
        <f>Assumptions!D$7*'Balance Sheet'!D21</f>
        <v>-2.1743574999999984E-2</v>
      </c>
      <c r="F15" s="98">
        <f>Assumptions!E$7*'Balance Sheet'!E21</f>
        <v>-2.9504600124999981E-2</v>
      </c>
      <c r="G15" s="98">
        <f>Assumptions!F$7*'Balance Sheet'!F21</f>
        <v>-3.7537261129374971E-2</v>
      </c>
      <c r="H15" s="98">
        <f>Assumptions!G$7*'Balance Sheet'!G21</f>
        <v>-4.5851065268903091E-2</v>
      </c>
      <c r="I15" s="98">
        <f>Assumptions!H$7*'Balance Sheet'!H21</f>
        <v>-5.4455852553314699E-2</v>
      </c>
      <c r="J15" s="98">
        <f>Assumptions!I$7*'Balance Sheet'!I21</f>
        <v>-6.3361807392680713E-2</v>
      </c>
      <c r="K15" s="98">
        <f>Assumptions!J$7*'Balance Sheet'!J21</f>
        <v>-7.2579470651424532E-2</v>
      </c>
    </row>
    <row r="16" spans="1:11">
      <c r="A16" s="7" t="s">
        <v>83</v>
      </c>
      <c r="B16" s="98">
        <v>0</v>
      </c>
      <c r="C16" s="98">
        <f>Assumptions!B$7*'Balance Sheet'!B22</f>
        <v>1.9428902930940241E-18</v>
      </c>
      <c r="D16" s="98">
        <f>Assumptions!C$7*'Balance Sheet'!C22</f>
        <v>2.9143354396410362E-18</v>
      </c>
      <c r="E16" s="98">
        <f>Assumptions!D$7*'Balance Sheet'!D22</f>
        <v>5.8286708792820724E-18</v>
      </c>
      <c r="F16" s="98">
        <f>Assumptions!E$7*'Balance Sheet'!E22</f>
        <v>7.7715611723760965E-18</v>
      </c>
      <c r="G16" s="98">
        <f>Assumptions!F$7*'Balance Sheet'!F22</f>
        <v>7.7715611723760965E-18</v>
      </c>
      <c r="H16" s="98">
        <f>Assumptions!G$7*'Balance Sheet'!G22</f>
        <v>1.0685896612017132E-17</v>
      </c>
      <c r="I16" s="98">
        <f>Assumptions!H$7*'Balance Sheet'!H22</f>
        <v>1.2628786905111158E-17</v>
      </c>
      <c r="J16" s="98">
        <f>Assumptions!I$7*'Balance Sheet'!I22</f>
        <v>1.2628786905111158E-17</v>
      </c>
      <c r="K16" s="98">
        <f>Assumptions!J$7*'Balance Sheet'!J22</f>
        <v>1.5543122344752193E-17</v>
      </c>
    </row>
    <row r="17" spans="1:11">
      <c r="A17" s="91"/>
      <c r="B17" s="98"/>
      <c r="C17" s="98"/>
      <c r="D17" s="98"/>
      <c r="E17" s="98"/>
      <c r="F17" s="98"/>
      <c r="G17" s="98"/>
      <c r="H17" s="98"/>
      <c r="I17" s="98"/>
      <c r="J17" s="98"/>
      <c r="K17" s="98"/>
    </row>
    <row r="18" spans="1:11">
      <c r="A18" s="6" t="s">
        <v>63</v>
      </c>
      <c r="B18" s="98"/>
      <c r="C18" s="98"/>
      <c r="D18" s="98"/>
      <c r="E18" s="98"/>
      <c r="F18" s="98"/>
      <c r="G18" s="98"/>
      <c r="H18" s="98"/>
      <c r="I18" s="98"/>
      <c r="J18" s="98"/>
      <c r="K18" s="98"/>
    </row>
    <row r="19" spans="1:11">
      <c r="A19" s="7" t="s">
        <v>82</v>
      </c>
      <c r="B19" s="98">
        <f t="shared" ref="B19:K19" si="0">B9+B12+B15</f>
        <v>0.64000000000000012</v>
      </c>
      <c r="C19" s="98">
        <f>C9+C12+C15</f>
        <v>0.63857003085293729</v>
      </c>
      <c r="D19" s="98">
        <f t="shared" si="0"/>
        <v>0.63689506170587462</v>
      </c>
      <c r="E19" s="98">
        <f t="shared" si="0"/>
        <v>0.63496651755881173</v>
      </c>
      <c r="F19" s="98">
        <f t="shared" si="0"/>
        <v>0.63277552328674891</v>
      </c>
      <c r="G19" s="98">
        <f t="shared" si="0"/>
        <v>0.63031289313531114</v>
      </c>
      <c r="H19" s="98">
        <f t="shared" si="0"/>
        <v>0.62756911984872032</v>
      </c>
      <c r="I19" s="98">
        <f t="shared" si="0"/>
        <v>0.62453436341724577</v>
      </c>
      <c r="J19" s="98">
        <f t="shared" si="0"/>
        <v>0.62119843943081698</v>
      </c>
      <c r="K19" s="98">
        <f t="shared" si="0"/>
        <v>0.61755080702501042</v>
      </c>
    </row>
    <row r="20" spans="1:11">
      <c r="A20" s="7" t="s">
        <v>83</v>
      </c>
      <c r="B20" s="98">
        <f>B10+B13+B16</f>
        <v>0.8</v>
      </c>
      <c r="C20" s="98">
        <f t="shared" ref="C20:K20" si="1">C10+C13+C16</f>
        <v>0.80696253856617151</v>
      </c>
      <c r="D20" s="98">
        <f t="shared" si="1"/>
        <v>0.81392507713234308</v>
      </c>
      <c r="E20" s="98">
        <f t="shared" si="1"/>
        <v>0.82088761569851454</v>
      </c>
      <c r="F20" s="98">
        <f t="shared" si="1"/>
        <v>0.827850154264686</v>
      </c>
      <c r="G20" s="98">
        <f t="shared" si="1"/>
        <v>0.83481269283085757</v>
      </c>
      <c r="H20" s="98">
        <f t="shared" si="1"/>
        <v>0.84177523139702903</v>
      </c>
      <c r="I20" s="98">
        <f t="shared" si="1"/>
        <v>0.84873776996320049</v>
      </c>
      <c r="J20" s="98">
        <f t="shared" si="1"/>
        <v>0.85570030852937207</v>
      </c>
      <c r="K20" s="98">
        <f t="shared" si="1"/>
        <v>0.86266284709554353</v>
      </c>
    </row>
    <row r="21" spans="1:11">
      <c r="B21" s="98"/>
      <c r="C21" s="98"/>
      <c r="D21" s="98"/>
      <c r="E21" s="98"/>
      <c r="F21" s="98"/>
      <c r="G21" s="98"/>
      <c r="H21" s="98"/>
      <c r="I21" s="98"/>
      <c r="J21" s="98"/>
      <c r="K21" s="98"/>
    </row>
    <row r="22" spans="1:11">
      <c r="A22" s="8" t="s">
        <v>64</v>
      </c>
      <c r="B22" s="98"/>
      <c r="C22" s="98"/>
      <c r="D22" s="98"/>
      <c r="E22" s="98"/>
      <c r="F22" s="98"/>
      <c r="G22" s="98"/>
      <c r="H22" s="98"/>
      <c r="I22" s="98"/>
      <c r="J22" s="98"/>
      <c r="K22" s="98"/>
    </row>
    <row r="23" spans="1:11">
      <c r="A23" s="117" t="s">
        <v>82</v>
      </c>
      <c r="B23" s="116">
        <f t="shared" ref="B23:K23" si="2">B4-B19</f>
        <v>0.35999999999999988</v>
      </c>
      <c r="C23" s="116">
        <f t="shared" si="2"/>
        <v>0.36142996914706271</v>
      </c>
      <c r="D23" s="116">
        <f t="shared" si="2"/>
        <v>0.36310493829412538</v>
      </c>
      <c r="E23" s="116">
        <f t="shared" si="2"/>
        <v>0.36503348244118827</v>
      </c>
      <c r="F23" s="116">
        <f t="shared" si="2"/>
        <v>0.36722447671325109</v>
      </c>
      <c r="G23" s="116">
        <f t="shared" si="2"/>
        <v>0.36968710686468886</v>
      </c>
      <c r="H23" s="116">
        <f t="shared" si="2"/>
        <v>0.37243088015127968</v>
      </c>
      <c r="I23" s="116">
        <f t="shared" si="2"/>
        <v>0.37546563658275423</v>
      </c>
      <c r="J23" s="116">
        <f t="shared" si="2"/>
        <v>0.37880156056918302</v>
      </c>
      <c r="K23" s="116">
        <f t="shared" si="2"/>
        <v>0.38244919297498958</v>
      </c>
    </row>
    <row r="24" spans="1:11">
      <c r="A24" s="117" t="s">
        <v>83</v>
      </c>
      <c r="B24" s="116">
        <f>B5-B20</f>
        <v>0.19999999999999996</v>
      </c>
      <c r="C24" s="116">
        <f t="shared" ref="C24:K24" si="3">C5-C20</f>
        <v>0.19303746143382849</v>
      </c>
      <c r="D24" s="116">
        <f t="shared" si="3"/>
        <v>0.18607492286765692</v>
      </c>
      <c r="E24" s="116">
        <f t="shared" si="3"/>
        <v>0.17911238430148546</v>
      </c>
      <c r="F24" s="116">
        <f t="shared" si="3"/>
        <v>0.172149845735314</v>
      </c>
      <c r="G24" s="116">
        <f t="shared" si="3"/>
        <v>0.16518730716914243</v>
      </c>
      <c r="H24" s="116">
        <f t="shared" si="3"/>
        <v>0.15822476860297097</v>
      </c>
      <c r="I24" s="116">
        <f t="shared" si="3"/>
        <v>0.15126223003679951</v>
      </c>
      <c r="J24" s="116">
        <f t="shared" si="3"/>
        <v>0.14429969147062793</v>
      </c>
      <c r="K24" s="116">
        <f t="shared" si="3"/>
        <v>0.13733715290445647</v>
      </c>
    </row>
    <row r="25" spans="1:11">
      <c r="B25" s="98"/>
      <c r="C25" s="98"/>
      <c r="D25" s="98"/>
      <c r="E25" s="98"/>
      <c r="F25" s="98"/>
      <c r="G25" s="98"/>
      <c r="H25" s="98"/>
      <c r="I25" s="98"/>
      <c r="J25" s="98"/>
      <c r="K25" s="98"/>
    </row>
    <row r="26" spans="1:11">
      <c r="A26" s="97"/>
      <c r="B26" s="99"/>
      <c r="C26" s="99"/>
      <c r="D26" s="99"/>
      <c r="E26" s="99"/>
      <c r="F26" s="99"/>
      <c r="G26" s="99"/>
      <c r="H26" s="99"/>
      <c r="I26" s="99"/>
      <c r="J26" s="99"/>
      <c r="K26" s="99"/>
    </row>
    <row r="27" spans="1:11">
      <c r="A27" s="97"/>
      <c r="B27" s="99"/>
      <c r="C27" s="99"/>
      <c r="D27" s="99"/>
      <c r="E27" s="99"/>
      <c r="F27" s="99"/>
      <c r="G27" s="99"/>
      <c r="H27" s="99"/>
      <c r="I27" s="99"/>
      <c r="J27" s="99"/>
      <c r="K27" s="99"/>
    </row>
    <row r="28" spans="1:11">
      <c r="B28" s="98"/>
      <c r="C28" s="98"/>
      <c r="D28" s="98"/>
      <c r="E28" s="98"/>
      <c r="F28" s="98"/>
      <c r="G28" s="98"/>
      <c r="H28" s="98"/>
      <c r="I28" s="98"/>
      <c r="J28" s="98"/>
      <c r="K28" s="98"/>
    </row>
    <row r="29" spans="1:11">
      <c r="B29" s="98"/>
      <c r="C29" s="98"/>
      <c r="D29" s="98"/>
      <c r="E29" s="98"/>
      <c r="F29" s="98"/>
      <c r="G29" s="98"/>
      <c r="H29" s="98"/>
      <c r="I29" s="98"/>
      <c r="J29" s="98"/>
      <c r="K29" s="98"/>
    </row>
    <row r="30" spans="1:11">
      <c r="B30" s="98"/>
      <c r="C30" s="98"/>
      <c r="D30" s="98"/>
      <c r="E30" s="98"/>
      <c r="F30" s="98"/>
      <c r="G30" s="98"/>
      <c r="H30" s="98"/>
      <c r="I30" s="98"/>
      <c r="J30" s="98"/>
      <c r="K30" s="98"/>
    </row>
    <row r="31" spans="1:11">
      <c r="B31" s="98"/>
      <c r="C31" s="98"/>
      <c r="D31" s="98"/>
      <c r="E31" s="98"/>
      <c r="F31" s="98"/>
      <c r="G31" s="98"/>
      <c r="H31" s="98"/>
      <c r="I31" s="98"/>
      <c r="J31" s="98"/>
      <c r="K31" s="98"/>
    </row>
    <row r="32" spans="1:11">
      <c r="B32" s="98"/>
      <c r="C32" s="98"/>
      <c r="D32" s="98"/>
      <c r="E32" s="98"/>
      <c r="F32" s="98"/>
      <c r="G32" s="98"/>
      <c r="H32" s="98"/>
      <c r="I32" s="98"/>
      <c r="J32" s="98"/>
      <c r="K32" s="98"/>
    </row>
    <row r="33" spans="2:11">
      <c r="B33" s="98"/>
      <c r="C33" s="98"/>
      <c r="D33" s="98"/>
      <c r="E33" s="98"/>
      <c r="F33" s="98"/>
      <c r="G33" s="98"/>
      <c r="H33" s="98"/>
      <c r="I33" s="98"/>
      <c r="J33" s="98"/>
      <c r="K33" s="98"/>
    </row>
    <row r="34" spans="2:11">
      <c r="B34" s="98"/>
      <c r="C34" s="98"/>
      <c r="D34" s="98"/>
      <c r="E34" s="98"/>
      <c r="F34" s="98"/>
      <c r="G34" s="98"/>
      <c r="H34" s="98"/>
      <c r="I34" s="98"/>
      <c r="J34" s="98"/>
      <c r="K34" s="98"/>
    </row>
    <row r="35" spans="2:11">
      <c r="B35" s="98"/>
      <c r="C35" s="98"/>
      <c r="D35" s="98"/>
      <c r="E35" s="98"/>
      <c r="F35" s="98"/>
      <c r="G35" s="98"/>
      <c r="H35" s="98"/>
      <c r="I35" s="98"/>
      <c r="J35" s="98"/>
      <c r="K35" s="98"/>
    </row>
    <row r="58" spans="1:12">
      <c r="A58" s="5" t="s">
        <v>95</v>
      </c>
    </row>
    <row r="59" spans="1:12">
      <c r="A59" s="91" t="s">
        <v>90</v>
      </c>
      <c r="B59" s="93">
        <f t="shared" ref="B59:K59" si="4">MAX(B19:B20)/1000</f>
        <v>8.0000000000000004E-4</v>
      </c>
      <c r="C59" s="93">
        <f t="shared" si="4"/>
        <v>8.0696253856617152E-4</v>
      </c>
      <c r="D59" s="93">
        <f t="shared" si="4"/>
        <v>8.1392507713234311E-4</v>
      </c>
      <c r="E59" s="93">
        <f t="shared" si="4"/>
        <v>8.2088761569851449E-4</v>
      </c>
      <c r="F59" s="93">
        <f t="shared" si="4"/>
        <v>8.2785015426468597E-4</v>
      </c>
      <c r="G59" s="93">
        <f t="shared" si="4"/>
        <v>8.3481269283085756E-4</v>
      </c>
      <c r="H59" s="93">
        <f t="shared" si="4"/>
        <v>8.4177523139702904E-4</v>
      </c>
      <c r="I59" s="93">
        <f t="shared" si="4"/>
        <v>8.4873776996320053E-4</v>
      </c>
      <c r="J59" s="93">
        <f t="shared" si="4"/>
        <v>8.5570030852937212E-4</v>
      </c>
      <c r="K59" s="93">
        <f t="shared" si="4"/>
        <v>8.6266284709554349E-4</v>
      </c>
      <c r="L59" s="93"/>
    </row>
    <row r="60" spans="1:12">
      <c r="A60" s="91" t="s">
        <v>91</v>
      </c>
      <c r="B60" s="93">
        <f t="shared" ref="B60:K60" si="5">MIN(B19:B20)/1000</f>
        <v>6.4000000000000016E-4</v>
      </c>
      <c r="C60" s="93">
        <f t="shared" si="5"/>
        <v>6.3857003085293726E-4</v>
      </c>
      <c r="D60" s="93">
        <f t="shared" si="5"/>
        <v>6.3689506170587463E-4</v>
      </c>
      <c r="E60" s="93">
        <f t="shared" si="5"/>
        <v>6.3496651755881172E-4</v>
      </c>
      <c r="F60" s="93">
        <f t="shared" si="5"/>
        <v>6.3277552328674892E-4</v>
      </c>
      <c r="G60" s="93">
        <f t="shared" si="5"/>
        <v>6.303128931353111E-4</v>
      </c>
      <c r="H60" s="93">
        <f t="shared" si="5"/>
        <v>6.2756911984872027E-4</v>
      </c>
      <c r="I60" s="93">
        <f t="shared" si="5"/>
        <v>6.2453436341724578E-4</v>
      </c>
      <c r="J60" s="93">
        <f t="shared" si="5"/>
        <v>6.2119843943081704E-4</v>
      </c>
      <c r="K60" s="93">
        <f t="shared" si="5"/>
        <v>6.1755080702501043E-4</v>
      </c>
      <c r="L60" s="93"/>
    </row>
    <row r="61" spans="1:12">
      <c r="L61" s="96"/>
    </row>
    <row r="62" spans="1:12">
      <c r="L62" s="96"/>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85" zoomScaleNormal="85" workbookViewId="0">
      <pane xSplit="1" ySplit="2" topLeftCell="B3" activePane="bottomRight" state="frozen"/>
      <selection activeCell="C24" sqref="C24"/>
      <selection pane="topRight" activeCell="C24" sqref="C24"/>
      <selection pane="bottomLeft" activeCell="C24" sqref="C24"/>
      <selection pane="bottomRight" activeCell="A2" sqref="A2"/>
    </sheetView>
  </sheetViews>
  <sheetFormatPr defaultRowHeight="14.6"/>
  <cols>
    <col min="1" max="1" width="37.3046875" bestFit="1" customWidth="1"/>
    <col min="7" max="9" width="10" bestFit="1" customWidth="1"/>
  </cols>
  <sheetData>
    <row r="1" spans="1:12" ht="18.45">
      <c r="A1" s="1" t="s">
        <v>120</v>
      </c>
      <c r="B1" s="2"/>
      <c r="C1" s="2"/>
      <c r="D1" s="2"/>
      <c r="E1" s="2"/>
      <c r="F1" s="2"/>
      <c r="G1" s="2"/>
      <c r="H1" s="2"/>
      <c r="I1" s="2"/>
      <c r="J1" s="2"/>
      <c r="K1" s="2"/>
    </row>
    <row r="2" spans="1:12">
      <c r="A2" s="9"/>
      <c r="B2" s="3" t="str">
        <f>'Income Statement'!B2</f>
        <v>2017-18</v>
      </c>
      <c r="C2" s="3" t="str">
        <f>'Income Statement'!C2</f>
        <v>2018-19</v>
      </c>
      <c r="D2" s="3" t="str">
        <f>'Income Statement'!D2</f>
        <v>2019-20</v>
      </c>
      <c r="E2" s="3" t="str">
        <f>'Income Statement'!E2</f>
        <v>2020-21</v>
      </c>
      <c r="F2" s="3" t="str">
        <f>'Income Statement'!F2</f>
        <v>2021-22</v>
      </c>
      <c r="G2" s="3" t="str">
        <f>'Income Statement'!G2</f>
        <v>2022-23</v>
      </c>
      <c r="H2" s="3" t="str">
        <f>'Income Statement'!H2</f>
        <v>2023-24</v>
      </c>
      <c r="I2" s="3" t="str">
        <f>'Income Statement'!I2</f>
        <v>2024-25</v>
      </c>
      <c r="J2" s="3" t="str">
        <f>'Income Statement'!J2</f>
        <v>2025-26</v>
      </c>
      <c r="K2" s="3" t="str">
        <f>'Income Statement'!K2</f>
        <v>2026-27</v>
      </c>
      <c r="L2" s="3"/>
    </row>
    <row r="3" spans="1:12">
      <c r="A3" s="5" t="s">
        <v>69</v>
      </c>
    </row>
    <row r="4" spans="1:12">
      <c r="A4" s="6" t="s">
        <v>70</v>
      </c>
      <c r="B4" s="4"/>
      <c r="C4" s="4"/>
      <c r="D4" s="4"/>
      <c r="E4" s="4"/>
      <c r="F4" s="4"/>
      <c r="G4" s="4"/>
      <c r="H4" s="4"/>
      <c r="I4" s="4"/>
      <c r="J4" s="4"/>
      <c r="K4" s="4"/>
    </row>
    <row r="5" spans="1:12">
      <c r="A5" s="7" t="s">
        <v>82</v>
      </c>
      <c r="B5" s="98">
        <f>'Income Statement'!B23</f>
        <v>0.35999999999999988</v>
      </c>
      <c r="C5" s="98">
        <f>'Income Statement'!C23</f>
        <v>0.36142996914706271</v>
      </c>
      <c r="D5" s="98">
        <f>'Income Statement'!D23</f>
        <v>0.36310493829412538</v>
      </c>
      <c r="E5" s="98">
        <f>'Income Statement'!E23</f>
        <v>0.36503348244118827</v>
      </c>
      <c r="F5" s="98">
        <f>'Income Statement'!F23</f>
        <v>0.36722447671325109</v>
      </c>
      <c r="G5" s="98">
        <f>'Income Statement'!G23</f>
        <v>0.36968710686468886</v>
      </c>
      <c r="H5" s="98">
        <f>'Income Statement'!H23</f>
        <v>0.37243088015127968</v>
      </c>
      <c r="I5" s="98">
        <f>'Income Statement'!I23</f>
        <v>0.37546563658275423</v>
      </c>
      <c r="J5" s="98">
        <f>'Income Statement'!J23</f>
        <v>0.37880156056918302</v>
      </c>
      <c r="K5" s="98">
        <f>'Income Statement'!K23</f>
        <v>0.38244919297498958</v>
      </c>
    </row>
    <row r="6" spans="1:12">
      <c r="A6" s="7" t="s">
        <v>83</v>
      </c>
      <c r="B6" s="98">
        <f>'Income Statement'!B24</f>
        <v>0.19999999999999996</v>
      </c>
      <c r="C6" s="98">
        <f>'Income Statement'!C24</f>
        <v>0.19303746143382849</v>
      </c>
      <c r="D6" s="98">
        <f>'Income Statement'!D24</f>
        <v>0.18607492286765692</v>
      </c>
      <c r="E6" s="98">
        <f>'Income Statement'!E24</f>
        <v>0.17911238430148546</v>
      </c>
      <c r="F6" s="98">
        <f>'Income Statement'!F24</f>
        <v>0.172149845735314</v>
      </c>
      <c r="G6" s="98">
        <f>'Income Statement'!G24</f>
        <v>0.16518730716914243</v>
      </c>
      <c r="H6" s="98">
        <f>'Income Statement'!H24</f>
        <v>0.15822476860297097</v>
      </c>
      <c r="I6" s="98">
        <f>'Income Statement'!I24</f>
        <v>0.15126223003679951</v>
      </c>
      <c r="J6" s="98">
        <f>'Income Statement'!J24</f>
        <v>0.14429969147062793</v>
      </c>
      <c r="K6" s="98">
        <f>'Income Statement'!K24</f>
        <v>0.13733715290445647</v>
      </c>
    </row>
    <row r="7" spans="1:12">
      <c r="A7" s="6" t="s">
        <v>71</v>
      </c>
      <c r="B7" s="98"/>
      <c r="C7" s="98"/>
      <c r="D7" s="98"/>
      <c r="E7" s="98"/>
      <c r="F7" s="98"/>
      <c r="G7" s="98"/>
      <c r="H7" s="98"/>
      <c r="I7" s="98"/>
      <c r="J7" s="98"/>
      <c r="K7" s="98"/>
    </row>
    <row r="8" spans="1:12">
      <c r="A8" s="7" t="s">
        <v>61</v>
      </c>
      <c r="B8" s="98"/>
      <c r="C8" s="98"/>
      <c r="D8" s="98"/>
      <c r="E8" s="98"/>
      <c r="F8" s="98"/>
      <c r="G8" s="98"/>
      <c r="H8" s="98"/>
      <c r="I8" s="98"/>
      <c r="J8" s="98"/>
      <c r="K8" s="98"/>
    </row>
    <row r="9" spans="1:12">
      <c r="A9" s="101" t="s">
        <v>82</v>
      </c>
      <c r="B9" s="98">
        <f>'Income Statement'!B9</f>
        <v>0</v>
      </c>
      <c r="C9" s="98">
        <f>'Income Statement'!C9</f>
        <v>5.570030852937201E-3</v>
      </c>
      <c r="D9" s="98">
        <f>'Income Statement'!D9</f>
        <v>1.1140061705874402E-2</v>
      </c>
      <c r="E9" s="98">
        <f>'Income Statement'!E9</f>
        <v>1.6710092558811604E-2</v>
      </c>
      <c r="F9" s="98">
        <f>'Income Statement'!F9</f>
        <v>2.2280123411748804E-2</v>
      </c>
      <c r="G9" s="98">
        <f>'Income Statement'!G9</f>
        <v>2.7850154264686004E-2</v>
      </c>
      <c r="H9" s="98">
        <f>'Income Statement'!H9</f>
        <v>3.3420185117623208E-2</v>
      </c>
      <c r="I9" s="98">
        <f>'Income Statement'!I9</f>
        <v>3.8990215970560405E-2</v>
      </c>
      <c r="J9" s="98">
        <f>'Income Statement'!J9</f>
        <v>4.4560246823497608E-2</v>
      </c>
      <c r="K9" s="98">
        <f>'Income Statement'!K9</f>
        <v>5.0130277676434812E-2</v>
      </c>
    </row>
    <row r="10" spans="1:12">
      <c r="A10" s="101" t="s">
        <v>83</v>
      </c>
      <c r="B10" s="98">
        <f>'Income Statement'!B10</f>
        <v>0</v>
      </c>
      <c r="C10" s="98">
        <f>'Income Statement'!C10</f>
        <v>6.9625385661715002E-3</v>
      </c>
      <c r="D10" s="98">
        <f>'Income Statement'!D10</f>
        <v>1.3925077132343E-2</v>
      </c>
      <c r="E10" s="98">
        <f>'Income Statement'!E10</f>
        <v>2.0887615698514501E-2</v>
      </c>
      <c r="F10" s="98">
        <f>'Income Statement'!F10</f>
        <v>2.7850154264686001E-2</v>
      </c>
      <c r="G10" s="98">
        <f>'Income Statement'!G10</f>
        <v>3.48126928308575E-2</v>
      </c>
      <c r="H10" s="98">
        <f>'Income Statement'!H10</f>
        <v>4.1775231397028996E-2</v>
      </c>
      <c r="I10" s="98">
        <f>'Income Statement'!I10</f>
        <v>4.8737769963200499E-2</v>
      </c>
      <c r="J10" s="98">
        <f>'Income Statement'!J10</f>
        <v>5.5700308529371995E-2</v>
      </c>
      <c r="K10" s="98">
        <f>'Income Statement'!K10</f>
        <v>6.2662847095543497E-2</v>
      </c>
    </row>
    <row r="11" spans="1:12">
      <c r="A11" s="6" t="s">
        <v>72</v>
      </c>
      <c r="B11" s="98"/>
      <c r="C11" s="98"/>
      <c r="D11" s="98"/>
      <c r="E11" s="98"/>
      <c r="F11" s="98"/>
      <c r="G11" s="98"/>
      <c r="H11" s="98"/>
      <c r="I11" s="98"/>
      <c r="J11" s="98"/>
      <c r="K11" s="98"/>
    </row>
    <row r="12" spans="1:12">
      <c r="A12" s="101" t="s">
        <v>82</v>
      </c>
      <c r="B12" s="98">
        <f t="shared" ref="B12:K12" si="0">B5+B9</f>
        <v>0.35999999999999988</v>
      </c>
      <c r="C12" s="98">
        <f t="shared" si="0"/>
        <v>0.36699999999999994</v>
      </c>
      <c r="D12" s="98">
        <f t="shared" si="0"/>
        <v>0.37424499999999977</v>
      </c>
      <c r="E12" s="98">
        <f t="shared" si="0"/>
        <v>0.38174357499999989</v>
      </c>
      <c r="F12" s="98">
        <f t="shared" si="0"/>
        <v>0.38950460012499988</v>
      </c>
      <c r="G12" s="98">
        <f t="shared" si="0"/>
        <v>0.39753726112937487</v>
      </c>
      <c r="H12" s="98">
        <f t="shared" si="0"/>
        <v>0.40585106526890291</v>
      </c>
      <c r="I12" s="98">
        <f t="shared" si="0"/>
        <v>0.41445585255331463</v>
      </c>
      <c r="J12" s="98">
        <f t="shared" si="0"/>
        <v>0.42336180739268064</v>
      </c>
      <c r="K12" s="98">
        <f t="shared" si="0"/>
        <v>0.43257947065142438</v>
      </c>
    </row>
    <row r="13" spans="1:12">
      <c r="A13" s="101" t="s">
        <v>83</v>
      </c>
      <c r="B13" s="98">
        <f>B6+B10</f>
        <v>0.19999999999999996</v>
      </c>
      <c r="C13" s="98">
        <f t="shared" ref="C13:K13" si="1">C6+C10</f>
        <v>0.19999999999999998</v>
      </c>
      <c r="D13" s="98">
        <f t="shared" si="1"/>
        <v>0.19999999999999993</v>
      </c>
      <c r="E13" s="98">
        <f t="shared" si="1"/>
        <v>0.19999999999999996</v>
      </c>
      <c r="F13" s="98">
        <f t="shared" si="1"/>
        <v>0.2</v>
      </c>
      <c r="G13" s="98">
        <f t="shared" si="1"/>
        <v>0.19999999999999993</v>
      </c>
      <c r="H13" s="98">
        <f t="shared" si="1"/>
        <v>0.19999999999999996</v>
      </c>
      <c r="I13" s="98">
        <f t="shared" si="1"/>
        <v>0.2</v>
      </c>
      <c r="J13" s="98">
        <f t="shared" si="1"/>
        <v>0.19999999999999993</v>
      </c>
      <c r="K13" s="98">
        <f t="shared" si="1"/>
        <v>0.19999999999999996</v>
      </c>
    </row>
    <row r="14" spans="1:12">
      <c r="B14" s="98"/>
      <c r="C14" s="98"/>
      <c r="D14" s="98"/>
      <c r="E14" s="98"/>
      <c r="F14" s="98"/>
      <c r="G14" s="98"/>
      <c r="H14" s="98"/>
      <c r="I14" s="98"/>
      <c r="J14" s="98"/>
      <c r="K14" s="98"/>
    </row>
    <row r="15" spans="1:12">
      <c r="A15" s="5" t="s">
        <v>6</v>
      </c>
      <c r="B15" s="98"/>
      <c r="C15" s="98"/>
      <c r="D15" s="98"/>
      <c r="E15" s="98"/>
      <c r="F15" s="98"/>
      <c r="G15" s="98"/>
      <c r="H15" s="98"/>
      <c r="I15" s="98"/>
      <c r="J15" s="98"/>
      <c r="K15" s="98"/>
    </row>
    <row r="16" spans="1:12">
      <c r="A16" s="10" t="s">
        <v>73</v>
      </c>
      <c r="B16" s="98"/>
      <c r="C16" s="98"/>
      <c r="D16" s="98"/>
      <c r="E16" s="98"/>
      <c r="F16" s="98"/>
      <c r="G16" s="98"/>
      <c r="H16" s="98"/>
      <c r="I16" s="98"/>
      <c r="J16" s="98"/>
      <c r="K16" s="98"/>
    </row>
    <row r="17" spans="1:11">
      <c r="A17" s="101" t="s">
        <v>82</v>
      </c>
      <c r="B17" s="98">
        <f>'GGRA Statement'!B8*Assumptions!B$5*Assumptions!B11</f>
        <v>0.16000000000000003</v>
      </c>
      <c r="C17" s="98">
        <f>'GGRA Statement'!C8*Assumptions!C$5*Assumptions!C11</f>
        <v>0.16000000000000003</v>
      </c>
      <c r="D17" s="98">
        <f>'GGRA Statement'!D8*Assumptions!D$5*Assumptions!D11</f>
        <v>0.16000000000000003</v>
      </c>
      <c r="E17" s="98">
        <f>'GGRA Statement'!E8*Assumptions!E$5*Assumptions!E11</f>
        <v>0.16000000000000003</v>
      </c>
      <c r="F17" s="98">
        <f>'GGRA Statement'!F8*Assumptions!F$5*Assumptions!F11</f>
        <v>0.16000000000000003</v>
      </c>
      <c r="G17" s="98">
        <f>'GGRA Statement'!G8*Assumptions!G$5*Assumptions!G11</f>
        <v>0.16000000000000003</v>
      </c>
      <c r="H17" s="98">
        <f>'GGRA Statement'!H8*Assumptions!H$5*Assumptions!H11</f>
        <v>0.16000000000000003</v>
      </c>
      <c r="I17" s="98">
        <f>'GGRA Statement'!I8*Assumptions!I$5*Assumptions!I11</f>
        <v>0.16000000000000003</v>
      </c>
      <c r="J17" s="98">
        <f>'GGRA Statement'!J8*Assumptions!J$5*Assumptions!J11</f>
        <v>0.16000000000000003</v>
      </c>
      <c r="K17" s="98">
        <f>'GGRA Statement'!K8*Assumptions!K$5*Assumptions!K11</f>
        <v>0.16000000000000003</v>
      </c>
    </row>
    <row r="18" spans="1:11">
      <c r="A18" s="101" t="s">
        <v>83</v>
      </c>
      <c r="B18" s="98">
        <f>'GGRA Statement'!B9*Assumptions!B$5*Assumptions!B12</f>
        <v>0.2</v>
      </c>
      <c r="C18" s="98">
        <f>'GGRA Statement'!C9*Assumptions!C$5*Assumptions!C12</f>
        <v>0.2</v>
      </c>
      <c r="D18" s="98">
        <f>'GGRA Statement'!D9*Assumptions!D$5*Assumptions!D12</f>
        <v>0.2</v>
      </c>
      <c r="E18" s="98">
        <f>'GGRA Statement'!E9*Assumptions!E$5*Assumptions!E12</f>
        <v>0.2</v>
      </c>
      <c r="F18" s="98">
        <f>'GGRA Statement'!F9*Assumptions!F$5*Assumptions!F12</f>
        <v>0.2</v>
      </c>
      <c r="G18" s="98">
        <f>'GGRA Statement'!G9*Assumptions!G$5*Assumptions!G12</f>
        <v>0.2</v>
      </c>
      <c r="H18" s="98">
        <f>'GGRA Statement'!H9*Assumptions!H$5*Assumptions!H12</f>
        <v>0.2</v>
      </c>
      <c r="I18" s="98">
        <f>'GGRA Statement'!I9*Assumptions!I$5*Assumptions!I12</f>
        <v>0.2</v>
      </c>
      <c r="J18" s="98">
        <f>'GGRA Statement'!J9*Assumptions!J$5*Assumptions!J12</f>
        <v>0.2</v>
      </c>
      <c r="K18" s="98">
        <f>'GGRA Statement'!K9*Assumptions!K$5*Assumptions!K12</f>
        <v>0.2</v>
      </c>
    </row>
    <row r="19" spans="1:11">
      <c r="B19" s="98"/>
      <c r="C19" s="98"/>
      <c r="D19" s="98"/>
      <c r="E19" s="98"/>
      <c r="F19" s="98"/>
      <c r="G19" s="98"/>
      <c r="H19" s="98"/>
      <c r="I19" s="98"/>
      <c r="J19" s="98"/>
      <c r="K19" s="98"/>
    </row>
    <row r="20" spans="1:11">
      <c r="A20" s="5" t="s">
        <v>50</v>
      </c>
      <c r="B20" s="98"/>
      <c r="C20" s="98"/>
      <c r="D20" s="98"/>
      <c r="E20" s="98"/>
      <c r="F20" s="98"/>
      <c r="G20" s="98"/>
      <c r="H20" s="98"/>
      <c r="I20" s="98"/>
      <c r="J20" s="98"/>
      <c r="K20" s="98"/>
    </row>
    <row r="21" spans="1:11">
      <c r="A21" s="90" t="s">
        <v>87</v>
      </c>
      <c r="B21" s="98"/>
      <c r="C21" s="98"/>
      <c r="D21" s="98"/>
      <c r="E21" s="98"/>
      <c r="F21" s="98"/>
      <c r="G21" s="98"/>
      <c r="H21" s="98"/>
      <c r="I21" s="98"/>
      <c r="J21" s="98"/>
      <c r="K21" s="98"/>
    </row>
    <row r="22" spans="1:11">
      <c r="A22" s="101" t="s">
        <v>82</v>
      </c>
      <c r="B22" s="98">
        <f>-(B12-B17)</f>
        <v>-0.19999999999999984</v>
      </c>
      <c r="C22" s="98">
        <f t="shared" ref="C22:K22" si="2">-(C12-C17)</f>
        <v>-0.20699999999999991</v>
      </c>
      <c r="D22" s="98">
        <f t="shared" si="2"/>
        <v>-0.21424499999999974</v>
      </c>
      <c r="E22" s="98">
        <f t="shared" si="2"/>
        <v>-0.22174357499999986</v>
      </c>
      <c r="F22" s="98">
        <f t="shared" si="2"/>
        <v>-0.22950460012499985</v>
      </c>
      <c r="G22" s="98">
        <f t="shared" si="2"/>
        <v>-0.23753726112937484</v>
      </c>
      <c r="H22" s="98">
        <f t="shared" si="2"/>
        <v>-0.24585106526890288</v>
      </c>
      <c r="I22" s="98">
        <f t="shared" si="2"/>
        <v>-0.2544558525533146</v>
      </c>
      <c r="J22" s="98">
        <f t="shared" si="2"/>
        <v>-0.26336180739268061</v>
      </c>
      <c r="K22" s="98">
        <f t="shared" si="2"/>
        <v>-0.27257947065142435</v>
      </c>
    </row>
    <row r="23" spans="1:11">
      <c r="A23" s="101" t="s">
        <v>83</v>
      </c>
      <c r="B23" s="98">
        <f>-(B13-B18)</f>
        <v>5.5511151231257827E-17</v>
      </c>
      <c r="C23" s="98">
        <f t="shared" ref="C23:K23" si="3">-(C13-C18)</f>
        <v>2.7755575615628914E-17</v>
      </c>
      <c r="D23" s="98">
        <f t="shared" si="3"/>
        <v>8.3266726846886741E-17</v>
      </c>
      <c r="E23" s="98">
        <f t="shared" si="3"/>
        <v>5.5511151231257827E-17</v>
      </c>
      <c r="F23" s="98">
        <f t="shared" si="3"/>
        <v>0</v>
      </c>
      <c r="G23" s="98">
        <f t="shared" si="3"/>
        <v>8.3266726846886741E-17</v>
      </c>
      <c r="H23" s="98">
        <f t="shared" si="3"/>
        <v>5.5511151231257827E-17</v>
      </c>
      <c r="I23" s="98">
        <f t="shared" si="3"/>
        <v>0</v>
      </c>
      <c r="J23" s="98">
        <f t="shared" si="3"/>
        <v>8.3266726846886741E-17</v>
      </c>
      <c r="K23" s="98">
        <f t="shared" si="3"/>
        <v>5.5511151231257827E-17</v>
      </c>
    </row>
    <row r="24" spans="1:11">
      <c r="B24" s="98"/>
      <c r="C24" s="98"/>
      <c r="D24" s="98"/>
      <c r="E24" s="98"/>
      <c r="F24" s="98"/>
      <c r="G24" s="98"/>
      <c r="H24" s="98"/>
      <c r="I24" s="98"/>
      <c r="J24" s="98"/>
      <c r="K24" s="98"/>
    </row>
    <row r="25" spans="1:11">
      <c r="A25" t="s">
        <v>74</v>
      </c>
      <c r="B25" s="98"/>
      <c r="C25" s="98"/>
      <c r="D25" s="98"/>
      <c r="E25" s="98"/>
      <c r="F25" s="98"/>
      <c r="G25" s="98"/>
      <c r="H25" s="98"/>
      <c r="I25" s="98"/>
      <c r="J25" s="98"/>
      <c r="K25" s="98"/>
    </row>
    <row r="26" spans="1:11">
      <c r="A26" s="101" t="s">
        <v>82</v>
      </c>
      <c r="B26" s="98">
        <f>B12-B17+B22</f>
        <v>0</v>
      </c>
      <c r="C26" s="98">
        <f t="shared" ref="C26:K26" si="4">C12-C17+C22</f>
        <v>0</v>
      </c>
      <c r="D26" s="98">
        <f t="shared" si="4"/>
        <v>0</v>
      </c>
      <c r="E26" s="98">
        <f t="shared" si="4"/>
        <v>0</v>
      </c>
      <c r="F26" s="98">
        <f t="shared" si="4"/>
        <v>0</v>
      </c>
      <c r="G26" s="98">
        <f t="shared" si="4"/>
        <v>0</v>
      </c>
      <c r="H26" s="98">
        <f t="shared" si="4"/>
        <v>0</v>
      </c>
      <c r="I26" s="98">
        <f t="shared" si="4"/>
        <v>0</v>
      </c>
      <c r="J26" s="98">
        <f t="shared" si="4"/>
        <v>0</v>
      </c>
      <c r="K26" s="98">
        <f t="shared" si="4"/>
        <v>0</v>
      </c>
    </row>
    <row r="27" spans="1:11">
      <c r="A27" s="101" t="s">
        <v>83</v>
      </c>
      <c r="B27" s="98">
        <f>B13-B18+B23</f>
        <v>0</v>
      </c>
      <c r="C27" s="98">
        <f t="shared" ref="C27:K27" si="5">C13-C18+C23</f>
        <v>0</v>
      </c>
      <c r="D27" s="98">
        <f t="shared" si="5"/>
        <v>0</v>
      </c>
      <c r="E27" s="98">
        <f t="shared" si="5"/>
        <v>0</v>
      </c>
      <c r="F27" s="98">
        <f t="shared" si="5"/>
        <v>0</v>
      </c>
      <c r="G27" s="98">
        <f t="shared" si="5"/>
        <v>0</v>
      </c>
      <c r="H27" s="98">
        <f t="shared" si="5"/>
        <v>0</v>
      </c>
      <c r="I27" s="98">
        <f t="shared" si="5"/>
        <v>0</v>
      </c>
      <c r="J27" s="98">
        <f t="shared" si="5"/>
        <v>0</v>
      </c>
      <c r="K27" s="98">
        <f t="shared" si="5"/>
        <v>0</v>
      </c>
    </row>
    <row r="28" spans="1:11">
      <c r="A28" t="s">
        <v>75</v>
      </c>
      <c r="B28" s="98"/>
      <c r="C28" s="98"/>
      <c r="D28" s="98"/>
      <c r="E28" s="98"/>
      <c r="F28" s="98"/>
      <c r="G28" s="98"/>
      <c r="H28" s="98"/>
      <c r="I28" s="98"/>
      <c r="J28" s="98"/>
      <c r="K28" s="98"/>
    </row>
    <row r="29" spans="1:11">
      <c r="A29" s="101" t="s">
        <v>82</v>
      </c>
      <c r="B29" s="98">
        <v>0</v>
      </c>
      <c r="C29" s="98">
        <f>B32</f>
        <v>0</v>
      </c>
      <c r="D29" s="98">
        <f t="shared" ref="D29:K29" si="6">C32</f>
        <v>0</v>
      </c>
      <c r="E29" s="98">
        <f t="shared" si="6"/>
        <v>0</v>
      </c>
      <c r="F29" s="98">
        <f t="shared" si="6"/>
        <v>0</v>
      </c>
      <c r="G29" s="98">
        <f t="shared" si="6"/>
        <v>0</v>
      </c>
      <c r="H29" s="98">
        <f t="shared" si="6"/>
        <v>0</v>
      </c>
      <c r="I29" s="98">
        <f t="shared" si="6"/>
        <v>0</v>
      </c>
      <c r="J29" s="98">
        <f t="shared" si="6"/>
        <v>0</v>
      </c>
      <c r="K29" s="98">
        <f t="shared" si="6"/>
        <v>0</v>
      </c>
    </row>
    <row r="30" spans="1:11">
      <c r="A30" s="101" t="s">
        <v>83</v>
      </c>
      <c r="B30" s="98">
        <v>0</v>
      </c>
      <c r="C30" s="98">
        <f>B33</f>
        <v>0</v>
      </c>
      <c r="D30" s="98">
        <f t="shared" ref="D30:K30" si="7">C33</f>
        <v>0</v>
      </c>
      <c r="E30" s="98">
        <f t="shared" si="7"/>
        <v>0</v>
      </c>
      <c r="F30" s="98">
        <f t="shared" si="7"/>
        <v>0</v>
      </c>
      <c r="G30" s="98">
        <f t="shared" si="7"/>
        <v>0</v>
      </c>
      <c r="H30" s="98">
        <f t="shared" si="7"/>
        <v>0</v>
      </c>
      <c r="I30" s="98">
        <f t="shared" si="7"/>
        <v>0</v>
      </c>
      <c r="J30" s="98">
        <f t="shared" si="7"/>
        <v>0</v>
      </c>
      <c r="K30" s="98">
        <f t="shared" si="7"/>
        <v>0</v>
      </c>
    </row>
    <row r="31" spans="1:11">
      <c r="A31" t="s">
        <v>76</v>
      </c>
      <c r="B31" s="98"/>
      <c r="C31" s="98"/>
      <c r="D31" s="98"/>
      <c r="E31" s="98"/>
      <c r="F31" s="98"/>
      <c r="G31" s="98"/>
      <c r="H31" s="98"/>
      <c r="I31" s="98"/>
      <c r="J31" s="98"/>
      <c r="K31" s="98"/>
    </row>
    <row r="32" spans="1:11">
      <c r="A32" s="101" t="s">
        <v>82</v>
      </c>
      <c r="B32" s="98">
        <f>B26</f>
        <v>0</v>
      </c>
      <c r="C32" s="98">
        <f t="shared" ref="C32:K32" si="8">C29+C26</f>
        <v>0</v>
      </c>
      <c r="D32" s="98">
        <f t="shared" si="8"/>
        <v>0</v>
      </c>
      <c r="E32" s="98">
        <f t="shared" si="8"/>
        <v>0</v>
      </c>
      <c r="F32" s="98">
        <f t="shared" si="8"/>
        <v>0</v>
      </c>
      <c r="G32" s="98">
        <f t="shared" si="8"/>
        <v>0</v>
      </c>
      <c r="H32" s="98">
        <f t="shared" si="8"/>
        <v>0</v>
      </c>
      <c r="I32" s="98">
        <f t="shared" si="8"/>
        <v>0</v>
      </c>
      <c r="J32" s="98">
        <f t="shared" si="8"/>
        <v>0</v>
      </c>
      <c r="K32" s="98">
        <f t="shared" si="8"/>
        <v>0</v>
      </c>
    </row>
    <row r="33" spans="1:11">
      <c r="A33" s="101" t="s">
        <v>83</v>
      </c>
      <c r="B33" s="98">
        <f>B27</f>
        <v>0</v>
      </c>
      <c r="C33" s="98">
        <f t="shared" ref="C33:K33" si="9">C30+C27</f>
        <v>0</v>
      </c>
      <c r="D33" s="98">
        <f t="shared" si="9"/>
        <v>0</v>
      </c>
      <c r="E33" s="98">
        <f t="shared" si="9"/>
        <v>0</v>
      </c>
      <c r="F33" s="98">
        <f t="shared" si="9"/>
        <v>0</v>
      </c>
      <c r="G33" s="98">
        <f t="shared" si="9"/>
        <v>0</v>
      </c>
      <c r="H33" s="98">
        <f t="shared" si="9"/>
        <v>0</v>
      </c>
      <c r="I33" s="98">
        <f t="shared" si="9"/>
        <v>0</v>
      </c>
      <c r="J33" s="98">
        <f t="shared" si="9"/>
        <v>0</v>
      </c>
      <c r="K33" s="98">
        <f t="shared" si="9"/>
        <v>0</v>
      </c>
    </row>
    <row r="34" spans="1:11">
      <c r="B34" s="98"/>
      <c r="C34" s="98"/>
      <c r="D34" s="98"/>
      <c r="E34" s="98"/>
      <c r="F34" s="98"/>
      <c r="G34" s="98"/>
      <c r="H34" s="98"/>
      <c r="I34" s="98"/>
      <c r="J34" s="98"/>
      <c r="K34" s="98"/>
    </row>
    <row r="35" spans="1:11">
      <c r="B35" s="98"/>
      <c r="C35" s="98"/>
      <c r="D35" s="98"/>
      <c r="E35" s="98"/>
      <c r="F35" s="98"/>
      <c r="G35" s="98"/>
      <c r="H35" s="98"/>
      <c r="I35" s="98"/>
      <c r="J35" s="98"/>
      <c r="K35" s="98"/>
    </row>
    <row r="36" spans="1:11">
      <c r="B36" s="98"/>
      <c r="C36" s="98"/>
      <c r="D36" s="98"/>
      <c r="E36" s="98"/>
      <c r="F36" s="98"/>
      <c r="G36" s="98"/>
      <c r="H36" s="98"/>
      <c r="I36" s="98"/>
      <c r="J36" s="98"/>
      <c r="K36" s="98"/>
    </row>
    <row r="37" spans="1:11">
      <c r="B37" s="98"/>
      <c r="C37" s="98"/>
      <c r="D37" s="98"/>
      <c r="E37" s="98"/>
      <c r="F37" s="98"/>
      <c r="G37" s="98"/>
      <c r="H37" s="98"/>
      <c r="I37" s="98"/>
      <c r="J37" s="98"/>
      <c r="K37" s="98"/>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85" zoomScaleNormal="85" workbookViewId="0">
      <selection activeCell="C19" sqref="C19:C20"/>
    </sheetView>
  </sheetViews>
  <sheetFormatPr defaultRowHeight="14.6"/>
  <cols>
    <col min="1" max="1" width="39" customWidth="1"/>
  </cols>
  <sheetData>
    <row r="1" spans="1:11" ht="18.45">
      <c r="A1" s="1" t="s">
        <v>107</v>
      </c>
      <c r="B1" s="2"/>
      <c r="C1" s="2"/>
      <c r="D1" s="2"/>
      <c r="E1" s="2"/>
      <c r="F1" s="2"/>
      <c r="G1" s="2"/>
      <c r="H1" s="2"/>
      <c r="I1" s="2"/>
      <c r="J1" s="2"/>
      <c r="K1" s="2"/>
    </row>
    <row r="2" spans="1:11">
      <c r="A2" s="9"/>
      <c r="B2" s="3" t="str">
        <f>'Income Statement'!B2</f>
        <v>2017-18</v>
      </c>
      <c r="C2" s="3" t="str">
        <f>'Income Statement'!C2</f>
        <v>2018-19</v>
      </c>
      <c r="D2" s="3" t="str">
        <f>'Income Statement'!D2</f>
        <v>2019-20</v>
      </c>
      <c r="E2" s="3" t="str">
        <f>'Income Statement'!E2</f>
        <v>2020-21</v>
      </c>
      <c r="F2" s="3" t="str">
        <f>'Income Statement'!F2</f>
        <v>2021-22</v>
      </c>
      <c r="G2" s="3" t="str">
        <f>'Income Statement'!G2</f>
        <v>2022-23</v>
      </c>
      <c r="H2" s="3" t="str">
        <f>'Income Statement'!H2</f>
        <v>2023-24</v>
      </c>
      <c r="I2" s="3" t="str">
        <f>'Income Statement'!I2</f>
        <v>2024-25</v>
      </c>
      <c r="J2" s="3" t="str">
        <f>'Income Statement'!J2</f>
        <v>2025-26</v>
      </c>
      <c r="K2" s="3" t="str">
        <f>'Income Statement'!K2</f>
        <v>2026-27</v>
      </c>
    </row>
    <row r="3" spans="1:11">
      <c r="A3" t="s">
        <v>102</v>
      </c>
      <c r="B3" s="102">
        <f>'GGRA Statement'!B5*100</f>
        <v>100</v>
      </c>
      <c r="C3" s="102">
        <f>'GGRA Statement'!C5*100</f>
        <v>100</v>
      </c>
      <c r="D3" s="102">
        <f>'GGRA Statement'!D5*100</f>
        <v>100</v>
      </c>
      <c r="E3" s="102">
        <f>'GGRA Statement'!E5*100</f>
        <v>100</v>
      </c>
      <c r="F3" s="102">
        <f>'GGRA Statement'!F5*100</f>
        <v>100</v>
      </c>
      <c r="G3" s="102">
        <f>'GGRA Statement'!G5*100</f>
        <v>100</v>
      </c>
      <c r="H3" s="102">
        <f>'GGRA Statement'!H5*100</f>
        <v>100</v>
      </c>
      <c r="I3" s="102">
        <f>'GGRA Statement'!I5*100</f>
        <v>100</v>
      </c>
      <c r="J3" s="102">
        <f>'GGRA Statement'!J5*100</f>
        <v>100</v>
      </c>
      <c r="K3" s="102">
        <f>'GGRA Statement'!K5*100</f>
        <v>100</v>
      </c>
    </row>
    <row r="4" spans="1:11">
      <c r="B4" s="102"/>
      <c r="C4" s="102"/>
      <c r="D4" s="102"/>
      <c r="E4" s="102"/>
      <c r="F4" s="102"/>
      <c r="G4" s="102"/>
      <c r="H4" s="102"/>
      <c r="I4" s="102"/>
      <c r="J4" s="102"/>
      <c r="K4" s="102"/>
    </row>
    <row r="5" spans="1:11">
      <c r="A5" t="s">
        <v>103</v>
      </c>
      <c r="B5" s="102"/>
      <c r="C5" s="102"/>
      <c r="D5" s="102"/>
      <c r="E5" s="102"/>
      <c r="F5" s="102"/>
      <c r="G5" s="102"/>
      <c r="H5" s="102"/>
      <c r="I5" s="102"/>
      <c r="J5" s="102"/>
      <c r="K5" s="102"/>
    </row>
    <row r="6" spans="1:11">
      <c r="A6" s="6" t="s">
        <v>104</v>
      </c>
      <c r="B6" s="102"/>
      <c r="C6" s="102"/>
      <c r="D6" s="102"/>
      <c r="E6" s="102"/>
      <c r="F6" s="102"/>
      <c r="G6" s="102"/>
      <c r="H6" s="102"/>
      <c r="I6" s="102"/>
      <c r="J6" s="102"/>
      <c r="K6" s="102"/>
    </row>
    <row r="7" spans="1:11">
      <c r="A7" s="7" t="s">
        <v>106</v>
      </c>
      <c r="B7" s="102">
        <f>'Income Statement'!B13*100</f>
        <v>80</v>
      </c>
      <c r="C7" s="102">
        <f>'Income Statement'!C13*100</f>
        <v>80</v>
      </c>
      <c r="D7" s="102">
        <f>'Income Statement'!D13*100</f>
        <v>80</v>
      </c>
      <c r="E7" s="102">
        <f>'Income Statement'!E13*100</f>
        <v>80</v>
      </c>
      <c r="F7" s="102">
        <f>'Income Statement'!F13*100</f>
        <v>80</v>
      </c>
      <c r="G7" s="102">
        <f>'Income Statement'!G13*100</f>
        <v>80</v>
      </c>
      <c r="H7" s="102">
        <f>'Income Statement'!H13*100</f>
        <v>80</v>
      </c>
      <c r="I7" s="102">
        <f>'Income Statement'!I13*100</f>
        <v>80</v>
      </c>
      <c r="J7" s="102">
        <f>'Income Statement'!J13*100</f>
        <v>80</v>
      </c>
      <c r="K7" s="102">
        <f>'Income Statement'!K13*100</f>
        <v>80</v>
      </c>
    </row>
    <row r="8" spans="1:11">
      <c r="A8" s="7" t="s">
        <v>105</v>
      </c>
      <c r="B8" s="102">
        <f>'Cash Flow Statement'!B18*100</f>
        <v>20</v>
      </c>
      <c r="C8" s="102">
        <f>'Cash Flow Statement'!C18*100</f>
        <v>20</v>
      </c>
      <c r="D8" s="102">
        <f>'Cash Flow Statement'!D18*100</f>
        <v>20</v>
      </c>
      <c r="E8" s="102">
        <f>'Cash Flow Statement'!E18*100</f>
        <v>20</v>
      </c>
      <c r="F8" s="102">
        <f>'Cash Flow Statement'!F18*100</f>
        <v>20</v>
      </c>
      <c r="G8" s="102">
        <f>'Cash Flow Statement'!G18*100</f>
        <v>20</v>
      </c>
      <c r="H8" s="102">
        <f>'Cash Flow Statement'!H18*100</f>
        <v>20</v>
      </c>
      <c r="I8" s="102">
        <f>'Cash Flow Statement'!I18*100</f>
        <v>20</v>
      </c>
      <c r="J8" s="102">
        <f>'Cash Flow Statement'!J18*100</f>
        <v>20</v>
      </c>
      <c r="K8" s="102">
        <f>'Cash Flow Statement'!K18*100</f>
        <v>20</v>
      </c>
    </row>
    <row r="9" spans="1:11">
      <c r="B9" s="102"/>
      <c r="C9" s="102"/>
      <c r="D9" s="102"/>
      <c r="E9" s="102"/>
      <c r="F9" s="102"/>
      <c r="G9" s="102"/>
      <c r="H9" s="102"/>
      <c r="I9" s="102"/>
      <c r="J9" s="102"/>
      <c r="K9" s="102"/>
    </row>
    <row r="10" spans="1:11">
      <c r="A10" t="s">
        <v>59</v>
      </c>
      <c r="B10" s="102"/>
      <c r="C10" s="102"/>
      <c r="D10" s="102"/>
      <c r="E10" s="102"/>
      <c r="F10" s="102"/>
      <c r="G10" s="102"/>
      <c r="H10" s="102"/>
      <c r="I10" s="102"/>
      <c r="J10" s="102"/>
      <c r="K10" s="102"/>
    </row>
    <row r="11" spans="1:11">
      <c r="A11" t="s">
        <v>108</v>
      </c>
      <c r="B11" s="102">
        <f t="shared" ref="B11:K11" si="0">B7</f>
        <v>80</v>
      </c>
      <c r="C11" s="102">
        <f t="shared" si="0"/>
        <v>80</v>
      </c>
      <c r="D11" s="102">
        <f t="shared" si="0"/>
        <v>80</v>
      </c>
      <c r="E11" s="102">
        <f t="shared" si="0"/>
        <v>80</v>
      </c>
      <c r="F11" s="102">
        <f t="shared" si="0"/>
        <v>80</v>
      </c>
      <c r="G11" s="102">
        <f t="shared" si="0"/>
        <v>80</v>
      </c>
      <c r="H11" s="102">
        <f t="shared" si="0"/>
        <v>80</v>
      </c>
      <c r="I11" s="102">
        <f t="shared" si="0"/>
        <v>80</v>
      </c>
      <c r="J11" s="102">
        <f t="shared" si="0"/>
        <v>80</v>
      </c>
      <c r="K11" s="102">
        <f t="shared" si="0"/>
        <v>80</v>
      </c>
    </row>
    <row r="12" spans="1:11">
      <c r="A12" t="s">
        <v>109</v>
      </c>
      <c r="B12" s="96">
        <f>'Income Statement'!B10*100</f>
        <v>0</v>
      </c>
      <c r="C12" s="96">
        <f>'Income Statement'!C10*100</f>
        <v>0.69625385661715</v>
      </c>
      <c r="D12" s="96">
        <f>'Income Statement'!D10*100</f>
        <v>1.3925077132343</v>
      </c>
      <c r="E12" s="96">
        <f>'Income Statement'!E10*100</f>
        <v>2.0887615698514503</v>
      </c>
      <c r="F12" s="96">
        <f>'Income Statement'!F10*100</f>
        <v>2.7850154264686</v>
      </c>
      <c r="G12" s="96">
        <f>'Income Statement'!G10*100</f>
        <v>3.4812692830857501</v>
      </c>
      <c r="H12" s="96">
        <f>'Income Statement'!H10*100</f>
        <v>4.1775231397028998</v>
      </c>
      <c r="I12" s="96">
        <f>'Income Statement'!I10*100</f>
        <v>4.8737769963200499</v>
      </c>
      <c r="J12" s="96">
        <f>'Income Statement'!J10*100</f>
        <v>5.5700308529371991</v>
      </c>
      <c r="K12" s="96">
        <f>'Income Statement'!K10*100</f>
        <v>6.2662847095543501</v>
      </c>
    </row>
    <row r="13" spans="1:11">
      <c r="A13" t="s">
        <v>15</v>
      </c>
      <c r="B13" s="102">
        <f>SUM(B11:B12)</f>
        <v>80</v>
      </c>
      <c r="C13" s="102">
        <f t="shared" ref="C13:K13" si="1">SUM(C11:C12)</f>
        <v>80.696253856617147</v>
      </c>
      <c r="D13" s="102">
        <f t="shared" si="1"/>
        <v>81.392507713234295</v>
      </c>
      <c r="E13" s="102">
        <f t="shared" si="1"/>
        <v>82.088761569851457</v>
      </c>
      <c r="F13" s="102">
        <f t="shared" si="1"/>
        <v>82.785015426468604</v>
      </c>
      <c r="G13" s="102">
        <f t="shared" si="1"/>
        <v>83.481269283085751</v>
      </c>
      <c r="H13" s="102">
        <f t="shared" si="1"/>
        <v>84.177523139702899</v>
      </c>
      <c r="I13" s="102">
        <f t="shared" si="1"/>
        <v>84.873776996320046</v>
      </c>
      <c r="J13" s="102">
        <f t="shared" si="1"/>
        <v>85.570030852937194</v>
      </c>
      <c r="K13" s="102">
        <f t="shared" si="1"/>
        <v>86.266284709554355</v>
      </c>
    </row>
    <row r="14" spans="1:11">
      <c r="B14" s="102"/>
      <c r="C14" s="102"/>
      <c r="D14" s="102"/>
      <c r="E14" s="102"/>
      <c r="F14" s="102"/>
      <c r="G14" s="102"/>
      <c r="H14" s="102"/>
      <c r="I14" s="102"/>
      <c r="J14" s="102"/>
      <c r="K14" s="102"/>
    </row>
    <row r="15" spans="1:11">
      <c r="A15" t="s">
        <v>110</v>
      </c>
      <c r="B15" s="102">
        <f t="shared" ref="B15:K15" si="2">B3-B13</f>
        <v>20</v>
      </c>
      <c r="C15" s="102">
        <f t="shared" si="2"/>
        <v>19.303746143382853</v>
      </c>
      <c r="D15" s="102">
        <f t="shared" si="2"/>
        <v>18.607492286765705</v>
      </c>
      <c r="E15" s="102">
        <f t="shared" si="2"/>
        <v>17.911238430148543</v>
      </c>
      <c r="F15" s="102">
        <f t="shared" si="2"/>
        <v>17.214984573531396</v>
      </c>
      <c r="G15" s="102">
        <f t="shared" si="2"/>
        <v>16.518730716914249</v>
      </c>
      <c r="H15" s="102">
        <f t="shared" si="2"/>
        <v>15.822476860297101</v>
      </c>
      <c r="I15" s="102">
        <f t="shared" si="2"/>
        <v>15.126223003679954</v>
      </c>
      <c r="J15" s="102">
        <f t="shared" si="2"/>
        <v>14.429969147062806</v>
      </c>
      <c r="K15" s="102">
        <f t="shared" si="2"/>
        <v>13.733715290445645</v>
      </c>
    </row>
    <row r="22" spans="3:3">
      <c r="C22" s="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Assumptions</vt:lpstr>
      <vt:lpstr>Historical data</vt:lpstr>
      <vt:lpstr>GGRA Statement</vt:lpstr>
      <vt:lpstr>Balance Sheet</vt:lpstr>
      <vt:lpstr>Income Statement</vt:lpstr>
      <vt:lpstr>Cash Flow Statement</vt:lpstr>
      <vt:lpstr>Capital Asset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2016-11-22T21:36:39Z</dcterms:modified>
</cp:coreProperties>
</file>