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faontario.sharepoint.com/sites/FinancialAnalysisTeam/Shared Documents/FA2201 Expenditure Monitor Q4/"/>
    </mc:Choice>
  </mc:AlternateContent>
  <xr:revisionPtr revIDLastSave="562" documentId="8_{D53E9454-5292-4740-9D99-B9B855F70B44}" xr6:coauthVersionLast="47" xr6:coauthVersionMax="47" xr10:uidLastSave="{A1A86F37-4C7D-4922-8B6C-EE2354C47163}"/>
  <bookViews>
    <workbookView minimized="1" xWindow="4260" yWindow="450" windowWidth="24360" windowHeight="12225" xr2:uid="{A710E4C9-DD85-4009-B193-BE38FFD2BF34}"/>
  </bookViews>
  <sheets>
    <sheet name="Ministry and Program Spending" sheetId="1" r:id="rId1"/>
  </sheets>
  <definedNames>
    <definedName name="_xlnm._FilterDatabase" localSheetId="0" hidden="1">'Ministry and Program Spending'!$A$3:$N$575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8" i="1" l="1"/>
  <c r="I68" i="1" s="1"/>
  <c r="G69" i="1"/>
  <c r="H69" i="1" s="1"/>
  <c r="I69" i="1" s="1"/>
  <c r="M366" i="1" l="1"/>
  <c r="M267" i="1"/>
  <c r="N267" i="1" s="1"/>
  <c r="O267" i="1" s="1"/>
  <c r="M221" i="1" l="1"/>
  <c r="M243" i="1" s="1"/>
  <c r="L221" i="1"/>
  <c r="C561" i="1"/>
  <c r="H155" i="1"/>
  <c r="H153" i="1"/>
  <c r="M55" i="1"/>
  <c r="L55" i="1"/>
  <c r="L52" i="1"/>
  <c r="H329" i="1"/>
  <c r="J329" i="1"/>
  <c r="K329" i="1"/>
  <c r="L329" i="1"/>
  <c r="M329" i="1"/>
  <c r="G329" i="1"/>
  <c r="F329" i="1"/>
  <c r="D329" i="1"/>
  <c r="E329" i="1"/>
  <c r="K21" i="1"/>
  <c r="K37" i="1" s="1"/>
  <c r="M21" i="1"/>
  <c r="M37" i="1" s="1"/>
  <c r="J37" i="1"/>
  <c r="L37" i="1"/>
  <c r="J76" i="1"/>
  <c r="K76" i="1"/>
  <c r="L76" i="1"/>
  <c r="M76" i="1"/>
  <c r="K84" i="1"/>
  <c r="L84" i="1"/>
  <c r="L107" i="1" s="1"/>
  <c r="J95" i="1"/>
  <c r="J107" i="1" s="1"/>
  <c r="K95" i="1"/>
  <c r="M107" i="1"/>
  <c r="J155" i="1"/>
  <c r="K155" i="1"/>
  <c r="L155" i="1"/>
  <c r="M155" i="1"/>
  <c r="J183" i="1"/>
  <c r="K183" i="1"/>
  <c r="L183" i="1"/>
  <c r="M183" i="1"/>
  <c r="J243" i="1"/>
  <c r="K243" i="1"/>
  <c r="J252" i="1"/>
  <c r="K252" i="1"/>
  <c r="L252" i="1"/>
  <c r="M252" i="1"/>
  <c r="J259" i="1"/>
  <c r="K259" i="1"/>
  <c r="L259" i="1"/>
  <c r="M259" i="1"/>
  <c r="J433" i="1"/>
  <c r="K433" i="1"/>
  <c r="L433" i="1"/>
  <c r="M433" i="1"/>
  <c r="J268" i="1"/>
  <c r="K268" i="1"/>
  <c r="L268" i="1"/>
  <c r="J469" i="1"/>
  <c r="K469" i="1"/>
  <c r="L469" i="1"/>
  <c r="M469" i="1"/>
  <c r="J393" i="1"/>
  <c r="K393" i="1"/>
  <c r="L393" i="1"/>
  <c r="M393" i="1"/>
  <c r="J499" i="1"/>
  <c r="K499" i="1"/>
  <c r="L499" i="1"/>
  <c r="M499" i="1"/>
  <c r="J216" i="1"/>
  <c r="K216" i="1"/>
  <c r="L216" i="1"/>
  <c r="M216" i="1"/>
  <c r="J533" i="1"/>
  <c r="K533" i="1"/>
  <c r="L533" i="1"/>
  <c r="M533" i="1"/>
  <c r="K542" i="1"/>
  <c r="J546" i="1"/>
  <c r="J561" i="1" s="1"/>
  <c r="K546" i="1"/>
  <c r="L548" i="1"/>
  <c r="L561" i="1" s="1"/>
  <c r="M548" i="1"/>
  <c r="M561" i="1" s="1"/>
  <c r="J120" i="1"/>
  <c r="K120" i="1"/>
  <c r="L120" i="1"/>
  <c r="M120" i="1"/>
  <c r="J566" i="1"/>
  <c r="K566" i="1"/>
  <c r="L566" i="1"/>
  <c r="M566" i="1"/>
  <c r="K506" i="1"/>
  <c r="K508" i="1" s="1"/>
  <c r="J508" i="1"/>
  <c r="L508" i="1"/>
  <c r="M508" i="1"/>
  <c r="J376" i="1"/>
  <c r="K376" i="1"/>
  <c r="L376" i="1"/>
  <c r="M376" i="1"/>
  <c r="J416" i="1"/>
  <c r="K416" i="1"/>
  <c r="L416" i="1"/>
  <c r="M416" i="1"/>
  <c r="J441" i="1"/>
  <c r="K441" i="1"/>
  <c r="L441" i="1"/>
  <c r="M441" i="1"/>
  <c r="N268" i="1" l="1"/>
  <c r="O268" i="1" s="1"/>
  <c r="L243" i="1"/>
  <c r="K561" i="1"/>
  <c r="K107" i="1"/>
</calcChain>
</file>

<file path=xl/sharedStrings.xml><?xml version="1.0" encoding="utf-8"?>
<sst xmlns="http://schemas.openxmlformats.org/spreadsheetml/2006/main" count="1159" uniqueCount="561">
  <si>
    <t>Ministry Total</t>
  </si>
  <si>
    <t>Premier</t>
  </si>
  <si>
    <t>Office of the Premier</t>
  </si>
  <si>
    <t>Lieutenant Governor</t>
  </si>
  <si>
    <t>Office of the Lieutenant Governor</t>
  </si>
  <si>
    <t xml:space="preserve">Interest on Debt </t>
  </si>
  <si>
    <t>IOD</t>
  </si>
  <si>
    <t>Interest on Debt (IOD)</t>
  </si>
  <si>
    <t>Time-Limited COVID-19 Fund</t>
  </si>
  <si>
    <t>Unallocated Funds</t>
  </si>
  <si>
    <t>Contingency Fund</t>
  </si>
  <si>
    <t>MLTC</t>
  </si>
  <si>
    <t xml:space="preserve">Other Programs </t>
  </si>
  <si>
    <t>Long-Term Care Homes – Development</t>
  </si>
  <si>
    <t>Long-Term Care Homes Capital</t>
  </si>
  <si>
    <t>Long-Term Care Homes – Operations</t>
  </si>
  <si>
    <t>Ministry of Long-Term Care (MLTC)</t>
  </si>
  <si>
    <t>MOI</t>
  </si>
  <si>
    <t>Priority Local Infrastructure- Strategic Priority Infrastructure Fund</t>
  </si>
  <si>
    <t>Clean Water and Wastewater Fund – Federal Contributions</t>
  </si>
  <si>
    <t>Community Infrastructure Interest Incentives</t>
  </si>
  <si>
    <t>Asset Management</t>
  </si>
  <si>
    <t>Clean Water and Wastewater Fund – Provincial Contributions</t>
  </si>
  <si>
    <t>Municipal Infrastructure Investment Initiative</t>
  </si>
  <si>
    <t>Green Infrastructure (Federal Contributions)</t>
  </si>
  <si>
    <t>Natural Gas Access</t>
  </si>
  <si>
    <t>ICIP - COVID-19 Resilience (Provincial Contribution)</t>
  </si>
  <si>
    <t>Green Infrastructure (Provincial Contributions)</t>
  </si>
  <si>
    <t>Federal – Provincial Infrastructure Programs – Federal Contributions</t>
  </si>
  <si>
    <t>Rural and Northern Infrastructure – Provincial Contribution</t>
  </si>
  <si>
    <t>Community, Culture and Recreation (Provincial Contributions)</t>
  </si>
  <si>
    <t>Federal – Provincial Infrastructure Programs – Provincial Contributions</t>
  </si>
  <si>
    <t>Community, Culture and Recreation (Federal Contributions)</t>
  </si>
  <si>
    <t>ICIP - COVID-19 Resilience (Federal Contribution)</t>
  </si>
  <si>
    <t>Rural and Northern Infrastructure – Federal Contribution</t>
  </si>
  <si>
    <t>Toronto Waterfront Revitalization</t>
  </si>
  <si>
    <t>Municipal Infrastructure</t>
  </si>
  <si>
    <t>Broadband and Cellular Infrastructure</t>
  </si>
  <si>
    <t>Ministry of Infrastructure (MOI)</t>
  </si>
  <si>
    <t>MHSTCI</t>
  </si>
  <si>
    <t>Agencies and Attractions Capital Sector Support</t>
  </si>
  <si>
    <t>Grants in Support of Sport and Recreation</t>
  </si>
  <si>
    <t>Cultural Agencies Repair and Rehabilitation</t>
  </si>
  <si>
    <t>Transformation and Delivery Office</t>
  </si>
  <si>
    <t/>
  </si>
  <si>
    <t>Ontario Sound Recording Tax Credit</t>
  </si>
  <si>
    <t>Honours and Awards</t>
  </si>
  <si>
    <t>Agencies and Attractions Sector Support</t>
  </si>
  <si>
    <t>Recognition</t>
  </si>
  <si>
    <t>Summer Experience Program (SEP)</t>
  </si>
  <si>
    <t>Ontario Library Service North</t>
  </si>
  <si>
    <t>Southern Ontario Library Service</t>
  </si>
  <si>
    <t>Ontario Place Corporation</t>
  </si>
  <si>
    <t>Arts Sector Support</t>
  </si>
  <si>
    <t>Grants in Support of Culture</t>
  </si>
  <si>
    <t>McMichael Canadian Collection</t>
  </si>
  <si>
    <t>Ontario Heritage Trust</t>
  </si>
  <si>
    <t>Royal Botanical Gardens</t>
  </si>
  <si>
    <t>Ontario Book Publishing Tax Credit</t>
  </si>
  <si>
    <t>Heritage Sector Support</t>
  </si>
  <si>
    <t>Science North</t>
  </si>
  <si>
    <t>Heritage Initiative Transfer Payment</t>
  </si>
  <si>
    <t>Ontario Music Investment Fund</t>
  </si>
  <si>
    <t>St. Lawrence Parks Commission</t>
  </si>
  <si>
    <t>Ontario Science Centre</t>
  </si>
  <si>
    <t>Grants in Support of the Festival and Event Attractions and Support Program</t>
  </si>
  <si>
    <t>Art Gallery of Ontario</t>
  </si>
  <si>
    <t>Active Recreation</t>
  </si>
  <si>
    <t>Repairs and Rehabilitation Capital</t>
  </si>
  <si>
    <t>Libraries Sector Support</t>
  </si>
  <si>
    <t>Royal Ontario Museum</t>
  </si>
  <si>
    <t>Sport</t>
  </si>
  <si>
    <t>Ontario Media Development Corporation</t>
  </si>
  <si>
    <t>Ontario Tourism Marketing Partnership Corporation</t>
  </si>
  <si>
    <t>Grants in Support for Tourism Regions</t>
  </si>
  <si>
    <t>Ontario Computer Animation and Special Effects Tax Credit</t>
  </si>
  <si>
    <t>Ontario Grant for Faith-Based and Cultural Organizations</t>
  </si>
  <si>
    <t>Ontario Arts Council</t>
  </si>
  <si>
    <t>Ontario Interactive Digital Media Tax Credit</t>
  </si>
  <si>
    <t>Grants in Support of Tourism Investment Development</t>
  </si>
  <si>
    <t>Tourism Recovery and Support</t>
  </si>
  <si>
    <t>Ontario Trillium Foundation</t>
  </si>
  <si>
    <t>Ontario Film and Television Tax Credit</t>
  </si>
  <si>
    <t>Ontario Production Services Tax Credit</t>
  </si>
  <si>
    <t>Ministry of Heritage, Sport, Tourism and Culture Industries (MHSTCI)</t>
  </si>
  <si>
    <t>MSAA</t>
  </si>
  <si>
    <t>Other Programs</t>
  </si>
  <si>
    <t>Rick Hansen Foundation Accessibility Certification Program™</t>
  </si>
  <si>
    <t>Accessibility Transfer Payment</t>
  </si>
  <si>
    <t>Seniors' Home Safety Tax Credit</t>
  </si>
  <si>
    <t>Seniors Affairs Transfer Payment</t>
  </si>
  <si>
    <t>Ministry for Seniors and Accessibility (MSAA)</t>
  </si>
  <si>
    <t>TBS</t>
  </si>
  <si>
    <t>Quarter Century Club</t>
  </si>
  <si>
    <t>Grants in Support of Effective Financial and Risk Management Practices</t>
  </si>
  <si>
    <t>Treasury Board Secretariat (TBS)</t>
  </si>
  <si>
    <t>MCU</t>
  </si>
  <si>
    <t>Employment and Training</t>
  </si>
  <si>
    <t>Council of Ministers of Education, Canada</t>
  </si>
  <si>
    <t>Postsecondary Transformation</t>
  </si>
  <si>
    <t>Grants for Indigenous Institute Operating Costs</t>
  </si>
  <si>
    <t>Capital Grants - Colleges</t>
  </si>
  <si>
    <t>Capital Grants - Universities</t>
  </si>
  <si>
    <t>Ontario Research Fund - Research Infrastructure</t>
  </si>
  <si>
    <t>Research Operating Costs</t>
  </si>
  <si>
    <t>Student Financial Assistance Programs</t>
  </si>
  <si>
    <t>Grants for College Operating Costs</t>
  </si>
  <si>
    <t>Grants for University Operating Costs</t>
  </si>
  <si>
    <t>Ministry of Colleges and Universities (MCU)</t>
  </si>
  <si>
    <t>MTO</t>
  </si>
  <si>
    <t>Municipal Transit (Operating)</t>
  </si>
  <si>
    <t>Active Transportation</t>
  </si>
  <si>
    <t>Transition Fund</t>
  </si>
  <si>
    <t>Community and Environmental Improvements</t>
  </si>
  <si>
    <t>Highways and Land Transfers</t>
  </si>
  <si>
    <t>Anti-Human Trafficking Education</t>
  </si>
  <si>
    <t>Transport Canada School Bus Seatbelt Guidelines Pilot</t>
  </si>
  <si>
    <t>Research Grants</t>
  </si>
  <si>
    <t>Community Safety Grants</t>
  </si>
  <si>
    <t>Participation and Awareness Grants</t>
  </si>
  <si>
    <t>Ontario Seniors Public Transit Tax Credit</t>
  </si>
  <si>
    <t>Municipal Ferries</t>
  </si>
  <si>
    <t>Owen Sound Transportation Company</t>
  </si>
  <si>
    <t>First Nations</t>
  </si>
  <si>
    <t>Payments in lieu of municipal taxation</t>
  </si>
  <si>
    <t>Owen Sound Transportation Company - Capital</t>
  </si>
  <si>
    <t>Highway 407 Municipal</t>
  </si>
  <si>
    <t>Connecting Links</t>
  </si>
  <si>
    <t>Third Party Works for Highways</t>
  </si>
  <si>
    <t>Ontario Northland Transportation Commission</t>
  </si>
  <si>
    <t>Ontario Northland Transportation Commission - Capital</t>
  </si>
  <si>
    <t>Municipal Public Transportation Funding, the Dedicated Funding for Public Transportation Act</t>
  </si>
  <si>
    <t>Metrolinx Operating Subsidies</t>
  </si>
  <si>
    <t>Municipal Transit (Capital)</t>
  </si>
  <si>
    <t>Metrolinx (Capital)</t>
  </si>
  <si>
    <t>Ministry of Transportation (MTO)</t>
  </si>
  <si>
    <t>SOLGEN</t>
  </si>
  <si>
    <t>Grants for Emergency Operations</t>
  </si>
  <si>
    <t>Compassionate allowances to permanently handicapped inmates</t>
  </si>
  <si>
    <t>Assistance to Inmates - Rehabilitation Assistance</t>
  </si>
  <si>
    <t>Miscellaneous Grants for Administrative Services</t>
  </si>
  <si>
    <t>Violence Awareness Program</t>
  </si>
  <si>
    <t>Ontario Association of Crime Stoppers</t>
  </si>
  <si>
    <t>Municipal Hate Crime Extremism Investigative Funding</t>
  </si>
  <si>
    <t>Community Works Program</t>
  </si>
  <si>
    <t>Grants to compensate for Municipal Taxation</t>
  </si>
  <si>
    <t>Anti-Racism Initiatives</t>
  </si>
  <si>
    <t>Safer and Vital Communities Grant</t>
  </si>
  <si>
    <t>Grants for Forensic Services</t>
  </si>
  <si>
    <t>Policing Equipment</t>
  </si>
  <si>
    <t>Grants for Municipal Reduce Impaired Driving Everywhere (RIDE) Programs</t>
  </si>
  <si>
    <t>Grants for Fire Safety</t>
  </si>
  <si>
    <t>Offender Rehabilitation Programs</t>
  </si>
  <si>
    <t>Federal-Provincial First Nations Policing Agreements</t>
  </si>
  <si>
    <t>Community Residential / Non-Residential Client Services</t>
  </si>
  <si>
    <t>Miscellaneous Grants - Policing Services</t>
  </si>
  <si>
    <t>Federal-Provincial First Nations Policing Agreement</t>
  </si>
  <si>
    <t>Community Safety and Policing Grant</t>
  </si>
  <si>
    <t>Court Security</t>
  </si>
  <si>
    <t>Ministry of the Solicitor General (SOLGEN)</t>
  </si>
  <si>
    <t>ENDM</t>
  </si>
  <si>
    <t>Northern Ontario Resource Development Support Fund</t>
  </si>
  <si>
    <t>Electricity Rate Mitigation</t>
  </si>
  <si>
    <t>Ontario Rebate for Electricity Consumers</t>
  </si>
  <si>
    <t>Smart Grid Fund</t>
  </si>
  <si>
    <t>Remote Air Carrier Support Program</t>
  </si>
  <si>
    <t>Reporting Ontario’s Mining Activities</t>
  </si>
  <si>
    <t>Mineral Development and Investment</t>
  </si>
  <si>
    <t>Mapping Ontario's Geological Opportunities</t>
  </si>
  <si>
    <t>Community Services</t>
  </si>
  <si>
    <t>Small Business Enterprise Centres</t>
  </si>
  <si>
    <t>Economic Development</t>
  </si>
  <si>
    <t>Ontario Junior Exploration Program</t>
  </si>
  <si>
    <t>Energy Support, Engagement and Indigenous Partnership Programs</t>
  </si>
  <si>
    <t>Focused Flow-through Share Tax Credit</t>
  </si>
  <si>
    <t>Matawa Broadband</t>
  </si>
  <si>
    <t>Winter Roads</t>
  </si>
  <si>
    <t>Resource Revenue Sharing for Mining</t>
  </si>
  <si>
    <t>Northern Ontario Energy Credit</t>
  </si>
  <si>
    <t>On-Reserve First Nations Delivery Credit</t>
  </si>
  <si>
    <t>COVID-19 Response - Energy Rebate Grant</t>
  </si>
  <si>
    <t>Northern Ontario Heritage Fund - Capital</t>
  </si>
  <si>
    <t>Northern Ontario Heritage Fund</t>
  </si>
  <si>
    <t>Indigenous Economic Development</t>
  </si>
  <si>
    <t>Fair Hydro Trust Financing Costs</t>
  </si>
  <si>
    <t>Northern Industrial Electricity Rate Program</t>
  </si>
  <si>
    <t>Ontario Electricity Support Program</t>
  </si>
  <si>
    <t>Rural or Remote Rate Protection Program</t>
  </si>
  <si>
    <t>Distribution Rate Protection</t>
  </si>
  <si>
    <t>Ontario Electricity Rebate</t>
  </si>
  <si>
    <t>Renewable Cost Shift</t>
  </si>
  <si>
    <t>Ministry of Energy, Northern Development and Mines (ENDM)</t>
  </si>
  <si>
    <t>MNRF</t>
  </si>
  <si>
    <t>Revenue Resource Sharing</t>
  </si>
  <si>
    <t>Greenhouse Gas Reduction Initiatives - Mass Timber Building Project</t>
  </si>
  <si>
    <t>Ontario Wood Promotion Program</t>
  </si>
  <si>
    <t>Regional Operations Resource Stewardship</t>
  </si>
  <si>
    <t>Policy Resource Stewardship</t>
  </si>
  <si>
    <t>Bio-Economy Investment Attraction</t>
  </si>
  <si>
    <t>Invasive Species Management Centre</t>
  </si>
  <si>
    <t>First Nation Resource Development</t>
  </si>
  <si>
    <t>Annuities and Bonuses to Indians Under Treaty No. 9</t>
  </si>
  <si>
    <t>Grants to Conservation Authorities - Program Operation</t>
  </si>
  <si>
    <t>Payments in lieu of Municipal Taxes</t>
  </si>
  <si>
    <t>Fur Institute of Canada</t>
  </si>
  <si>
    <t>Forest Renewal Trust, Crown Forest Sustainability Act, 1994</t>
  </si>
  <si>
    <t>Provincial Services Stewardship</t>
  </si>
  <si>
    <t>Ontario FireSmart Communities Initiative</t>
  </si>
  <si>
    <t>Fish and Wildlife Resource Stewardship</t>
  </si>
  <si>
    <t>Youth Employment Programs</t>
  </si>
  <si>
    <t>Provincial Services Resource Stewardship</t>
  </si>
  <si>
    <t>Transfer of Real Property at Less Than Market Value</t>
  </si>
  <si>
    <t>Far North Program</t>
  </si>
  <si>
    <t>Natural Resources Policy and Resource Stewardship</t>
  </si>
  <si>
    <t>Support to the operation of the Experimental Lakes Area</t>
  </si>
  <si>
    <t>Conservation Authorities Infrastructure</t>
  </si>
  <si>
    <t>Regional Operations Support Programs</t>
  </si>
  <si>
    <t>Forestry Initiatives</t>
  </si>
  <si>
    <t>Resource Revenue Sharing for Forestry</t>
  </si>
  <si>
    <t>Ministry of Natural Resources and Forestry (MNRF)</t>
  </si>
  <si>
    <t>IAO</t>
  </si>
  <si>
    <t>Support for Indian Residential School Burial Sites</t>
  </si>
  <si>
    <t>Negotiated Settlements</t>
  </si>
  <si>
    <t>Land Claim Settlements</t>
  </si>
  <si>
    <t>Mercury Disability Fund - Administration</t>
  </si>
  <si>
    <t>Negotiated Settlements - Capital</t>
  </si>
  <si>
    <t>Mercury Disability Fund – Trustee, English and Wabigoon River Systems Mercury Contamination Settlement Agreement Act, 1986</t>
  </si>
  <si>
    <t>Ontario Indigenous Representative Organization Fund</t>
  </si>
  <si>
    <t>Métis Economic Development Fund</t>
  </si>
  <si>
    <t>Indigenous Community Capital Grants Program</t>
  </si>
  <si>
    <t>Policy Development Engagement Fund</t>
  </si>
  <si>
    <t>Participation Fund</t>
  </si>
  <si>
    <t>Indigenous Economic Development Fund</t>
  </si>
  <si>
    <t>Support for Community Negotiations Fund</t>
  </si>
  <si>
    <t>New Relationship Fund</t>
  </si>
  <si>
    <t>Ministry of Indigenous Affairs (IAO)</t>
  </si>
  <si>
    <t>MMAH</t>
  </si>
  <si>
    <t>Payments to Ontario Mortgage and Housing Corporation</t>
  </si>
  <si>
    <t>Streamlining Developmental Approval Fund</t>
  </si>
  <si>
    <t>One-Time Assistance for Wheatley Explosion</t>
  </si>
  <si>
    <t xml:space="preserve">Wheatley Residents Assistance Program </t>
  </si>
  <si>
    <t>Housing Lands - Sale</t>
  </si>
  <si>
    <t>Housing Lands - Lease</t>
  </si>
  <si>
    <t>Municipal Disaster Recovery Assistance</t>
  </si>
  <si>
    <t>Priority Projects for Municipalities and Municipal Organizations</t>
  </si>
  <si>
    <t>Municipal Disaster Recovery Assistance - Capital</t>
  </si>
  <si>
    <t>Disaster Recovery Assistance for Ontarians</t>
  </si>
  <si>
    <t>Priority Projects for Municipalities and Municipal Organizations - Capital</t>
  </si>
  <si>
    <t>Assistance to Planning Boards</t>
  </si>
  <si>
    <t>Assistance to Moosonee</t>
  </si>
  <si>
    <t>National Disaster Mitigation Program - Capital</t>
  </si>
  <si>
    <t>National Disaster Mitigation Program</t>
  </si>
  <si>
    <t>Indigenous and Community Housing Initiatives</t>
  </si>
  <si>
    <t>Taxes on Tenanted Provincial Properties under the Municipal Tax Assistance Act</t>
  </si>
  <si>
    <t>Community Housing Programs - Capital</t>
  </si>
  <si>
    <t>Municipal Modernization Program</t>
  </si>
  <si>
    <t>Payments under the Municipal Tax Assistance Act</t>
  </si>
  <si>
    <t>Homelessness Programs - Capital</t>
  </si>
  <si>
    <t>National Housing Strategy Programs</t>
  </si>
  <si>
    <t>National Housing Strategy Programs - Capital</t>
  </si>
  <si>
    <t>Community Housing Programs</t>
  </si>
  <si>
    <t>Homelessness Programs</t>
  </si>
  <si>
    <t>Ministry of Municipal Affairs and Housing (MMAH)</t>
  </si>
  <si>
    <t>MGCS</t>
  </si>
  <si>
    <t>Realty Transactions - Capital</t>
  </si>
  <si>
    <t>Federal Rouge Park</t>
  </si>
  <si>
    <t>Archives Support Grants</t>
  </si>
  <si>
    <t>Grants in Support of Consumer Services</t>
  </si>
  <si>
    <t>Realty Transactions</t>
  </si>
  <si>
    <t>Centralized Supply Chain</t>
  </si>
  <si>
    <t>Ministry of Government and Consumer Services (MGCS)</t>
  </si>
  <si>
    <t>MLTSD</t>
  </si>
  <si>
    <t>Ontario COVID-19 Worker Income Protection Benefit</t>
  </si>
  <si>
    <t>Grants to promote improved health and safety practices</t>
  </si>
  <si>
    <t>Grants to promote improved employment practices</t>
  </si>
  <si>
    <t>Grants to Radiation Safety Institute of Canada</t>
  </si>
  <si>
    <t>Health and Safety Associations Capital</t>
  </si>
  <si>
    <t>Prevention Grants</t>
  </si>
  <si>
    <t>Ontario Apprenticeship Training Tax Credit</t>
  </si>
  <si>
    <t>Prevention Research</t>
  </si>
  <si>
    <t>Apprenticeship Enhancement Fund</t>
  </si>
  <si>
    <t>Settlement and Integration Transfer Payment</t>
  </si>
  <si>
    <t>Ontario Co-operative Education Tax Credit</t>
  </si>
  <si>
    <t>Health and Safety Associations</t>
  </si>
  <si>
    <t>Ontario Jobs Training Tax Credit Transfer Payment</t>
  </si>
  <si>
    <t>Ministry of Labour, Training and Skills Development (MLTSD)</t>
  </si>
  <si>
    <t>MOH</t>
  </si>
  <si>
    <t>Healthy Homes Renovation Tax Credit</t>
  </si>
  <si>
    <t>Grants to Compensate for Municipal Taxation – Specialty Psychiatric Hospitals</t>
  </si>
  <si>
    <t>Sexually Transmitted Diseases Control</t>
  </si>
  <si>
    <t>Disease Prevention Strategy</t>
  </si>
  <si>
    <t>Grants to Compensate for Municipal Taxation - Hospitals</t>
  </si>
  <si>
    <t>Quality Management Program - Laboratory Services</t>
  </si>
  <si>
    <t>Health Workforce Programs</t>
  </si>
  <si>
    <t>Tuberculosis Prevention</t>
  </si>
  <si>
    <t>Public Health Laboratories</t>
  </si>
  <si>
    <t>Smoke-Free Ontario</t>
  </si>
  <si>
    <t>Digital Health Capital</t>
  </si>
  <si>
    <t>Integrated Health Facility Programs</t>
  </si>
  <si>
    <t>Teletriage Services</t>
  </si>
  <si>
    <t>Health System Information Management</t>
  </si>
  <si>
    <t>Operation of Related Facilities</t>
  </si>
  <si>
    <t>Applied Health Evidence Program</t>
  </si>
  <si>
    <t>Underserviced Area Plan</t>
  </si>
  <si>
    <t>Health Quality Programs</t>
  </si>
  <si>
    <t>Medical and Diagnostic Equipment Fund</t>
  </si>
  <si>
    <t>Small Hospital Projects</t>
  </si>
  <si>
    <t>Community Health Programs</t>
  </si>
  <si>
    <t>Northern Travel Program</t>
  </si>
  <si>
    <t>Independent Health Facilities</t>
  </si>
  <si>
    <t>Organ and Tissue Donation and Transplantation Services</t>
  </si>
  <si>
    <t>Quality Health Initiatives</t>
  </si>
  <si>
    <t>Acquired Brain Injury</t>
  </si>
  <si>
    <t>Prevent Disease, Injury and Addiction</t>
  </si>
  <si>
    <t>Payments for Ambulance and related Emergency Services: Other Ambulance Operations and Related Emergency Services</t>
  </si>
  <si>
    <t>Cancer Screening Programs</t>
  </si>
  <si>
    <t>HIV/AIDS and Hepatitis C Programs</t>
  </si>
  <si>
    <t>Health Infrastructure Renewal Fund</t>
  </si>
  <si>
    <t>Air Ambulance</t>
  </si>
  <si>
    <t>Digital Health</t>
  </si>
  <si>
    <t>Midwifery Services</t>
  </si>
  <si>
    <t>Addiction Program</t>
  </si>
  <si>
    <t>Digital Health Strategy and Programs</t>
  </si>
  <si>
    <t>Outbreaks of Diseases</t>
  </si>
  <si>
    <t>Regional Coordination Operations Support</t>
  </si>
  <si>
    <t>Assisted Living Services in Supportive Housing</t>
  </si>
  <si>
    <t>Ontario Agency for Health Protection and Promotion</t>
  </si>
  <si>
    <t>Child and Youth Mental Health</t>
  </si>
  <si>
    <t>Community and Priority Services</t>
  </si>
  <si>
    <t>Community Health Centres</t>
  </si>
  <si>
    <t>Assistive Devices and Supplies Program</t>
  </si>
  <si>
    <t>Community Support Services</t>
  </si>
  <si>
    <t>Canadian Blood Services</t>
  </si>
  <si>
    <t>Specialty Psychiatric Hospitals</t>
  </si>
  <si>
    <t>Payments for Ambulance and related Emergency Services: Municipal Ambulance</t>
  </si>
  <si>
    <t>Official Local Health Agencies</t>
  </si>
  <si>
    <t>Clinical Education</t>
  </si>
  <si>
    <t>Major Hospital Projects</t>
  </si>
  <si>
    <t>Community Mental Health</t>
  </si>
  <si>
    <t>Cancer Treatment Services</t>
  </si>
  <si>
    <t>COVID-19 Response</t>
  </si>
  <si>
    <t>Home Care</t>
  </si>
  <si>
    <t>Ontario Drug Programs</t>
  </si>
  <si>
    <t>Payments made for services and for care provided by physicians and practitioners</t>
  </si>
  <si>
    <t>Operation of Hospitals</t>
  </si>
  <si>
    <t>Ministry of Health (MOH)</t>
  </si>
  <si>
    <t>MFA</t>
  </si>
  <si>
    <t>Support for Long-Term Francophone Economic Development</t>
  </si>
  <si>
    <t>Ontario-Quebec Agreement</t>
  </si>
  <si>
    <t>Francophone Non-Profit COVID-19 Relief</t>
  </si>
  <si>
    <t>Francophone Community Grants</t>
  </si>
  <si>
    <t>Ministry of Francophone Affairs (MFA)</t>
  </si>
  <si>
    <t>MOF</t>
  </si>
  <si>
    <t>Tax Compliance Partnership Agreements</t>
  </si>
  <si>
    <t>Transitional Mitigation Payment</t>
  </si>
  <si>
    <t>Special Payments to Municipalities</t>
  </si>
  <si>
    <t>COVID-19 Response - Business Property Tax Rebate Grant</t>
  </si>
  <si>
    <t>Guaranteed Annual Income System</t>
  </si>
  <si>
    <t>Ontario Municipal Partnership Fund</t>
  </si>
  <si>
    <t>Ministry of Finance (MOF)</t>
  </si>
  <si>
    <t>MECP</t>
  </si>
  <si>
    <t>Indigenous Community Drinking Water</t>
  </si>
  <si>
    <t>Great Lakes</t>
  </si>
  <si>
    <t>Trust, the English and Wabigoon Rivers Remediation Funding Act, 2017</t>
  </si>
  <si>
    <t>Investment in Shared Infrastructure</t>
  </si>
  <si>
    <t>Environmental Remediation - Capital</t>
  </si>
  <si>
    <t>Environmental Science and Technical Research</t>
  </si>
  <si>
    <t>Environmental Planning and Action - Capital</t>
  </si>
  <si>
    <t>Ontario Parks Partners' Bursary Program</t>
  </si>
  <si>
    <t>Climate Change</t>
  </si>
  <si>
    <t>Indigenous Engagement and Collaboration</t>
  </si>
  <si>
    <t>Ontario Parks Resource Stewardship</t>
  </si>
  <si>
    <t>Ontario Community Environment Fund</t>
  </si>
  <si>
    <t>Lake Simcoe</t>
  </si>
  <si>
    <t>Conservation Partnership</t>
  </si>
  <si>
    <t>Muskoka Watershed Initiative</t>
  </si>
  <si>
    <t>Walkerton Clean Water Centre</t>
  </si>
  <si>
    <t>Conservation Partnership – Capital</t>
  </si>
  <si>
    <t>Environmental Planning and Action</t>
  </si>
  <si>
    <t>Species at Risk in Ontario Stewardship</t>
  </si>
  <si>
    <t>Wetland Conservation Programs</t>
  </si>
  <si>
    <t>Source Water Protection</t>
  </si>
  <si>
    <t>Wastewater Monitoring and Public Reporting</t>
  </si>
  <si>
    <t>Improving Municipal Wastewater and Stormwater Management</t>
  </si>
  <si>
    <t>Ministry of Environment, Conservation and Parks (MECP)</t>
  </si>
  <si>
    <t>EDU</t>
  </si>
  <si>
    <t>Education Programs - Other</t>
  </si>
  <si>
    <t>Provincial Benefits Trusts</t>
  </si>
  <si>
    <t>Provincial Schools Student Enhancement Program</t>
  </si>
  <si>
    <t>Office des télécommunications éducatives de langue française de l'Ontario (TFO) - Capital</t>
  </si>
  <si>
    <t>Ontario Educational Communications Authority (TVO) - Capital</t>
  </si>
  <si>
    <t>Partner Sustainability Grants</t>
  </si>
  <si>
    <t>Child Care and Early Years Capital</t>
  </si>
  <si>
    <t>Climate Action Incentive Fund (CAIF)</t>
  </si>
  <si>
    <t>Priorities and Partnerships Funding – School Boards (Capital)</t>
  </si>
  <si>
    <t>Early Learning Program</t>
  </si>
  <si>
    <t>Office des télécommunications éducatives de langue française de l'Ontario (TFO)</t>
  </si>
  <si>
    <t>Education Quality and Accountability Office</t>
  </si>
  <si>
    <t>Official Languages Projects</t>
  </si>
  <si>
    <t>Ontario Educational Communications Authority (TVO)</t>
  </si>
  <si>
    <t>School Board – Capital Funding for Child Care</t>
  </si>
  <si>
    <t>Ontario Child Care Tax Credit</t>
  </si>
  <si>
    <t>Investing in Canada Infrastructure Program (ICIP)</t>
  </si>
  <si>
    <t>Government Costs, the Teachers' Pension Act</t>
  </si>
  <si>
    <t>School Board Capital Grants</t>
  </si>
  <si>
    <t>Child Care and Early Years</t>
  </si>
  <si>
    <t>Education Property Tax Non-Cash Expense</t>
  </si>
  <si>
    <t>School Board Operating Grants</t>
  </si>
  <si>
    <t>Ministry of Education (EDU)</t>
  </si>
  <si>
    <t>MEDJCT</t>
  </si>
  <si>
    <t>Futurepreneur</t>
  </si>
  <si>
    <t>Ontario Small Business Support Grant</t>
  </si>
  <si>
    <t>Ontario Small Business Relief Program</t>
  </si>
  <si>
    <t>Greenhouse Gas Reduction Innovation Fund</t>
  </si>
  <si>
    <t>Entrepreneurship Programs</t>
  </si>
  <si>
    <t>Jobs and Prosperity Fund - Interest Incentives</t>
  </si>
  <si>
    <t>Southwestern Ontario Development Fund</t>
  </si>
  <si>
    <t>Student Entrepreneurship Experience - Summer Company</t>
  </si>
  <si>
    <t>Eastern Ontario Development Fund</t>
  </si>
  <si>
    <t>Investment Ready: Certified Site</t>
  </si>
  <si>
    <t>Trillium Network for Advanced Manufacturing</t>
  </si>
  <si>
    <t>Ontario Made Program</t>
  </si>
  <si>
    <t>Ontario Capital Growth Corporation - Operating</t>
  </si>
  <si>
    <t>Toronto Global</t>
  </si>
  <si>
    <t>Ontario Vehicle Innovation Network</t>
  </si>
  <si>
    <t>Communitech Hub</t>
  </si>
  <si>
    <t>Invest Ontario Fund - Operating</t>
  </si>
  <si>
    <t>Enhanced Digital Mainstreet</t>
  </si>
  <si>
    <t>Sector Support Grants</t>
  </si>
  <si>
    <t>Automotive Plan</t>
  </si>
  <si>
    <t>Small Business Enterprise Centres Entrepreneurship Programs</t>
  </si>
  <si>
    <t>Ontario Centre of Innovation</t>
  </si>
  <si>
    <t>Commercialization and Innovation Network Support</t>
  </si>
  <si>
    <t>Business Research Institution Tax Credit</t>
  </si>
  <si>
    <t>Auto Assemblers Investments</t>
  </si>
  <si>
    <t>Ontario Together Fund</t>
  </si>
  <si>
    <t>Regional Opportunities Investment Tax Credit</t>
  </si>
  <si>
    <t>Ontario Tourism and Hospitality Small Business Support Grant</t>
  </si>
  <si>
    <t>Invest Ontario Fund</t>
  </si>
  <si>
    <t>Ontario Innovation Tax Credit</t>
  </si>
  <si>
    <t>Jobs and Prosperity Fund and Other Business Support Programs</t>
  </si>
  <si>
    <t>Ministry Economic Development, Job Creation and Trade (MEDJCT)</t>
  </si>
  <si>
    <t>MCCSS</t>
  </si>
  <si>
    <t>Citizenship and Immigration Initiatives</t>
  </si>
  <si>
    <t>Children's Activity Tax Credit</t>
  </si>
  <si>
    <t>Economic Empowerment Initiatives</t>
  </si>
  <si>
    <t>Capital Grants</t>
  </si>
  <si>
    <t>Violence Prevention Initiatives</t>
  </si>
  <si>
    <t>Ontario Child Benefit Equivalent</t>
  </si>
  <si>
    <t>Partner Facility Renewal</t>
  </si>
  <si>
    <t>Indigenous Healing and Wellness Strategy</t>
  </si>
  <si>
    <t>Ontario Disability Support Program - Employment Assistance</t>
  </si>
  <si>
    <t>Youth Initiatives</t>
  </si>
  <si>
    <t>Child Welfare - Community and Prevention Supports</t>
  </si>
  <si>
    <t>Supports to Community Living</t>
  </si>
  <si>
    <t>Healthy Families</t>
  </si>
  <si>
    <t>Child Welfare - Indigenous Community and Prevention Supports</t>
  </si>
  <si>
    <t>Youth Justice Services</t>
  </si>
  <si>
    <t>Complex Special Needs</t>
  </si>
  <si>
    <t>Child and Youth Community Supports</t>
  </si>
  <si>
    <t>Ontario Works - Employment Assistance</t>
  </si>
  <si>
    <t>Supports to Victims of Violence</t>
  </si>
  <si>
    <t>Children's Treatment and Rehabilitation Services</t>
  </si>
  <si>
    <t>Autism</t>
  </si>
  <si>
    <t>Supportive services</t>
  </si>
  <si>
    <t>Ontario Child Benefit</t>
  </si>
  <si>
    <t>Ontario Drug Benefit Plan</t>
  </si>
  <si>
    <t>Child Protection Services</t>
  </si>
  <si>
    <t>Residential services</t>
  </si>
  <si>
    <t>Ontario Works - Financial Assistance</t>
  </si>
  <si>
    <t>Ontario Disability Support Program - Financial Assistance</t>
  </si>
  <si>
    <t>Ministry of Children, Community and Social Services (MCCSS)</t>
  </si>
  <si>
    <t>CAB</t>
  </si>
  <si>
    <t>International Disaster Relief</t>
  </si>
  <si>
    <t>Institute of Intergovernmental Relations</t>
  </si>
  <si>
    <t>Canadian Intergovernmental Conference Secretariat</t>
  </si>
  <si>
    <t>Grants to Promote Federal - Provincial Relations</t>
  </si>
  <si>
    <t>Cabinet Office (CAB)</t>
  </si>
  <si>
    <t>MAG</t>
  </si>
  <si>
    <t>Compensation to Victims of Crime</t>
  </si>
  <si>
    <t>Settlements - Direct Payments, the Crown Liability and Proceedings Act</t>
  </si>
  <si>
    <t>Land Transfers</t>
  </si>
  <si>
    <t>Grants - National Judicial Institute/Ontario Conference of Judges</t>
  </si>
  <si>
    <t>Alcohol and Gaming Commission of Ontario</t>
  </si>
  <si>
    <t>Bail Safety</t>
  </si>
  <si>
    <t>Innovation Projects</t>
  </si>
  <si>
    <t>Jury Roll</t>
  </si>
  <si>
    <t>Specialized Services</t>
  </si>
  <si>
    <t>Justice Centre – Community Partnerships</t>
  </si>
  <si>
    <t>Proceeds of Crime Victims Compensation</t>
  </si>
  <si>
    <t>Drug Treatment Courts</t>
  </si>
  <si>
    <t>Federal Contraventions Act Support for French Language Services</t>
  </si>
  <si>
    <t>Civil Remedies for Illicit Activities - Civil Remedies Act, Grants</t>
  </si>
  <si>
    <t>Child Victims' Program</t>
  </si>
  <si>
    <t>Civil Remedies for Illicit Activities - Civil Remedies Act - Victims Compensation</t>
  </si>
  <si>
    <t>Direct Accountability Programs</t>
  </si>
  <si>
    <t>Ontario Indigenous Courtwork Program</t>
  </si>
  <si>
    <t>Human Rights Legal Support Centre</t>
  </si>
  <si>
    <t>Special Victims' Projects</t>
  </si>
  <si>
    <t>Supervised Access</t>
  </si>
  <si>
    <t>Grants for Partner Assault Response Programs</t>
  </si>
  <si>
    <t>Indigenous Victims' Services</t>
  </si>
  <si>
    <t>Bail Verification and Supervision</t>
  </si>
  <si>
    <t>Political Contribution Tax Credit</t>
  </si>
  <si>
    <t>Grants for Sexual Assault Initiatives</t>
  </si>
  <si>
    <t>Indigenous Justice Projects</t>
  </si>
  <si>
    <t>Victim Crisis Assistance Ontario</t>
  </si>
  <si>
    <t>Legal Aid Ontario</t>
  </si>
  <si>
    <t>Ministry of the Attorney General (MAG)</t>
  </si>
  <si>
    <t>OMAFRA</t>
  </si>
  <si>
    <t>AgriRisk Provincial</t>
  </si>
  <si>
    <t>AgriRisk Federal</t>
  </si>
  <si>
    <t>Provision for Loan Guarantees - Commodity Loan Guarantee Program</t>
  </si>
  <si>
    <t>Animal Health Compensation Program</t>
  </si>
  <si>
    <t>Agri-Food and Animal Health Laboratory Infrastructure</t>
  </si>
  <si>
    <t>Food Safety Research</t>
  </si>
  <si>
    <t>Lake Simcoe Agri-Environmental Partnerships</t>
  </si>
  <si>
    <t>Wildlife Damage Compensation - Provincial</t>
  </si>
  <si>
    <t>Grants in Lieu of Taxes</t>
  </si>
  <si>
    <t>Wildlife Damage Compensation - Federal</t>
  </si>
  <si>
    <t>Grassroots Growth Program</t>
  </si>
  <si>
    <t>Research Infrastructure Renewal</t>
  </si>
  <si>
    <t>Small Cidery and Small Distillery Support Program</t>
  </si>
  <si>
    <t>Research Infrastructure Maintenance and Repairs</t>
  </si>
  <si>
    <t>Rural Economic Development Program</t>
  </si>
  <si>
    <t>AgriRecovery</t>
  </si>
  <si>
    <t>Canadian Ag Partnership-Federal-Research</t>
  </si>
  <si>
    <t>Agricultural Drainage Infrastructure Program</t>
  </si>
  <si>
    <t>Agricorp</t>
  </si>
  <si>
    <t>Canadian Ag Partnership-Federal-Public Health and Env</t>
  </si>
  <si>
    <t>Food Industry</t>
  </si>
  <si>
    <t>Canadian Ag Partnership-Federal-Economic Development</t>
  </si>
  <si>
    <t>AgriInvest</t>
  </si>
  <si>
    <t>Ontario Wine Fund</t>
  </si>
  <si>
    <t>COVID 19 Programming</t>
  </si>
  <si>
    <t>Farmers’ Risk Management Premium Fund</t>
  </si>
  <si>
    <t>AgriStability</t>
  </si>
  <si>
    <t>AgriInsurance</t>
  </si>
  <si>
    <t>University of Guelph</t>
  </si>
  <si>
    <t>Ontario Risk Management Program</t>
  </si>
  <si>
    <t>Q4 Spending</t>
  </si>
  <si>
    <t>Q3 Spending</t>
  </si>
  <si>
    <t>Q2 Spending</t>
  </si>
  <si>
    <t>Q1 Spending</t>
  </si>
  <si>
    <t>Total Adjustments (D+E+F+G)</t>
  </si>
  <si>
    <t>Q4 Adjustments</t>
  </si>
  <si>
    <t>Q3 Adjustments</t>
  </si>
  <si>
    <t xml:space="preserve">Q2 Adjustments </t>
  </si>
  <si>
    <t>Q1 Adjustments</t>
  </si>
  <si>
    <t>2021-22 
Spending Plan</t>
  </si>
  <si>
    <t>Program</t>
  </si>
  <si>
    <t>Ministry</t>
  </si>
  <si>
    <t>2021-22 Unaudited Spending by Ministry and Program ($)</t>
  </si>
  <si>
    <t>Source: FAO analysis of the 2021-22 Expenditure Estimates and information provided by Treasury Board Secretariat.</t>
  </si>
  <si>
    <t xml:space="preserve">Note: Reflects spending recorded in the Province's Integrated Financial Information System (IFIS) as of April 22, 2022. Figures exclude some assets and additional spending by the broader public sector organizations controlled by the Province (hospitals, school boards and colleges), the Province’s agencies and the legislative offices. </t>
  </si>
  <si>
    <t>Ministry of Agrigulture, Food and Rural Affairs (OMAFRA)</t>
  </si>
  <si>
    <t>Unaudited Spending as a Share of Revised Spending Plan (%)</t>
  </si>
  <si>
    <t>Revised 2021-22 Spending Plan
(C+H)</t>
  </si>
  <si>
    <t>Total 2021-22 Unaudited Spending 
(J + K + L + M)</t>
  </si>
  <si>
    <t>Priority and Partnerships Funding - School Boards</t>
  </si>
  <si>
    <t>Priority and Partnerships Funding - Third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</si>
</sst>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0%"/>
    <numFmt numFmtId="167" formatCode="#,##0_ ;[Red]\-#,##0\ "/>
    <numFmt numFmtId="168" formatCode="_-* #,##0_-;\-* #,##0_-;_-* &quot;-&quot;??_-;_-@_-"/>
  </numFmts>
  <fonts count="10"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9"/>
      <color rgb="FFFF0000"/>
      <name val="Arial"/>
      <family val="2"/>
    </font>
    <font>
      <sz val="11"/>
      <color theme="1"/>
      <name val="Calibri"/>
      <family val="2"/>
    </font>
    <font>
      <b/>
      <sz val="9"/>
      <color theme="0"/>
      <name val="Arial"/>
      <family val="2"/>
    </font>
    <font>
      <b/>
      <sz val="19"/>
      <color theme="1"/>
      <name val="Arial"/>
      <family val="2"/>
    </font>
    <font>
      <sz val="8"/>
      <color theme="1"/>
      <name val="Arial"/>
      <family val="2"/>
    </font>
    <font>
      <b/>
      <sz val="9"/>
      <color theme="1"/>
      <name val="Arial"/>
      <family val="2"/>
    </font>
  </fonts>
  <fills count="3">
    <fill>
      <patternFill patternType="none"/>
    </fill>
    <fill>
      <patternFill patternType="gray125"/>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cellStyleXfs>
  <cellXfs count="50">
    <xf numFmtId="0" fontId="0" fillId="0" borderId="0" xfId="0"/>
    <xf numFmtId="165" fontId="0" fillId="0" borderId="0" xfId="1" applyNumberFormat="1" applyFont="1" applyBorder="1"/>
    <xf numFmtId="0" fontId="3" fillId="0" borderId="1" xfId="0" applyFont="1" applyBorder="1"/>
    <xf numFmtId="0" fontId="2" fillId="0" borderId="1" xfId="0" applyFont="1" applyBorder="1"/>
    <xf numFmtId="0" fontId="2" fillId="0" borderId="1" xfId="0" applyFont="1" applyBorder="1" applyAlignment="1">
      <alignment wrapText="1"/>
    </xf>
    <xf numFmtId="0" fontId="3" fillId="0" borderId="1" xfId="0" applyFont="1" applyBorder="1" applyAlignment="1">
      <alignment wrapText="1"/>
    </xf>
    <xf numFmtId="167" fontId="2" fillId="0" borderId="1" xfId="3" applyNumberFormat="1" applyFont="1" applyBorder="1"/>
    <xf numFmtId="0" fontId="2" fillId="0" borderId="1" xfId="4" applyFont="1" applyBorder="1" applyAlignment="1">
      <alignment horizontal="left" vertical="top"/>
    </xf>
    <xf numFmtId="167" fontId="2" fillId="0" borderId="1" xfId="1" applyNumberFormat="1" applyFont="1" applyFill="1" applyBorder="1" applyAlignment="1">
      <alignment horizontal="right" vertical="top"/>
    </xf>
    <xf numFmtId="168" fontId="6" fillId="2" borderId="0" xfId="3" applyNumberFormat="1" applyFont="1" applyFill="1" applyAlignment="1">
      <alignment horizontal="center" vertical="center" wrapText="1"/>
    </xf>
    <xf numFmtId="168" fontId="6" fillId="2" borderId="0" xfId="3" applyNumberFormat="1" applyFont="1" applyFill="1" applyBorder="1" applyAlignment="1">
      <alignment horizontal="center" vertical="center" wrapText="1"/>
    </xf>
    <xf numFmtId="165" fontId="6" fillId="2" borderId="0" xfId="1" applyNumberFormat="1" applyFont="1" applyFill="1" applyBorder="1" applyAlignment="1">
      <alignment horizontal="center" vertical="center" wrapText="1"/>
    </xf>
    <xf numFmtId="0" fontId="6" fillId="2" borderId="0" xfId="0" applyFont="1" applyFill="1" applyAlignment="1">
      <alignment vertical="center" wrapText="1"/>
    </xf>
    <xf numFmtId="0" fontId="3" fillId="0" borderId="1" xfId="4" applyFont="1" applyBorder="1" applyAlignment="1">
      <alignment horizontal="left" vertical="top"/>
    </xf>
    <xf numFmtId="167" fontId="2" fillId="0" borderId="1" xfId="1" applyNumberFormat="1" applyFont="1" applyFill="1" applyBorder="1" applyAlignment="1">
      <alignment horizontal="right"/>
    </xf>
    <xf numFmtId="167" fontId="2" fillId="0" borderId="2" xfId="1" applyNumberFormat="1" applyFont="1" applyFill="1" applyBorder="1" applyAlignment="1">
      <alignment horizontal="right"/>
    </xf>
    <xf numFmtId="0" fontId="2" fillId="0" borderId="1" xfId="0" applyFont="1" applyBorder="1" applyAlignment="1">
      <alignment horizontal="right"/>
    </xf>
    <xf numFmtId="167" fontId="2" fillId="0" borderId="1" xfId="3" applyNumberFormat="1" applyFont="1" applyBorder="1" applyAlignment="1">
      <alignment horizontal="right"/>
    </xf>
    <xf numFmtId="167" fontId="3" fillId="0" borderId="1" xfId="1" applyNumberFormat="1" applyFont="1" applyFill="1" applyBorder="1" applyAlignment="1">
      <alignment horizontal="right"/>
    </xf>
    <xf numFmtId="165" fontId="2" fillId="0" borderId="0" xfId="1" applyNumberFormat="1" applyFont="1" applyFill="1" applyAlignment="1">
      <alignment horizontal="right"/>
    </xf>
    <xf numFmtId="167" fontId="4" fillId="0" borderId="1" xfId="3" applyNumberFormat="1" applyFont="1" applyBorder="1" applyAlignment="1">
      <alignment horizontal="right"/>
    </xf>
    <xf numFmtId="167" fontId="2" fillId="0" borderId="1" xfId="3" applyNumberFormat="1" applyFont="1" applyFill="1" applyBorder="1" applyAlignment="1">
      <alignment horizontal="right"/>
    </xf>
    <xf numFmtId="165" fontId="2" fillId="0" borderId="1" xfId="1" applyNumberFormat="1" applyFont="1" applyBorder="1" applyAlignment="1">
      <alignment horizontal="right"/>
    </xf>
    <xf numFmtId="167" fontId="2" fillId="0" borderId="1" xfId="0" applyNumberFormat="1" applyFont="1" applyBorder="1" applyAlignment="1">
      <alignment horizontal="right"/>
    </xf>
    <xf numFmtId="165" fontId="2" fillId="0" borderId="0" xfId="1" applyNumberFormat="1" applyFont="1" applyBorder="1" applyAlignment="1">
      <alignment horizontal="right"/>
    </xf>
    <xf numFmtId="167" fontId="3" fillId="0" borderId="1" xfId="3" applyNumberFormat="1" applyFont="1" applyBorder="1" applyAlignment="1">
      <alignment horizontal="right"/>
    </xf>
    <xf numFmtId="167" fontId="3" fillId="0" borderId="1" xfId="0" applyNumberFormat="1" applyFont="1" applyBorder="1" applyAlignment="1">
      <alignment horizontal="right"/>
    </xf>
    <xf numFmtId="165" fontId="3" fillId="0" borderId="1" xfId="1" applyNumberFormat="1" applyFont="1" applyFill="1" applyBorder="1" applyAlignment="1">
      <alignment horizontal="right"/>
    </xf>
    <xf numFmtId="167" fontId="3" fillId="0" borderId="1" xfId="3" applyNumberFormat="1" applyFont="1" applyFill="1" applyBorder="1" applyAlignment="1">
      <alignment horizontal="right"/>
    </xf>
    <xf numFmtId="0" fontId="2" fillId="0" borderId="3" xfId="0" applyFont="1" applyBorder="1" applyAlignment="1">
      <alignment horizontal="right"/>
    </xf>
    <xf numFmtId="167" fontId="3" fillId="0" borderId="3" xfId="1" applyNumberFormat="1" applyFont="1" applyFill="1" applyBorder="1" applyAlignment="1">
      <alignment horizontal="right"/>
    </xf>
    <xf numFmtId="166" fontId="2" fillId="0" borderId="1" xfId="2" applyNumberFormat="1" applyFont="1" applyBorder="1" applyAlignment="1">
      <alignment horizontal="right"/>
    </xf>
    <xf numFmtId="166" fontId="3" fillId="0" borderId="1" xfId="2" applyNumberFormat="1" applyFont="1" applyBorder="1" applyAlignment="1">
      <alignment horizontal="right"/>
    </xf>
    <xf numFmtId="167" fontId="2" fillId="0" borderId="3" xfId="0" applyNumberFormat="1" applyFont="1" applyBorder="1" applyAlignment="1">
      <alignment horizontal="right"/>
    </xf>
    <xf numFmtId="167" fontId="3" fillId="0" borderId="3" xfId="0" applyNumberFormat="1" applyFont="1" applyBorder="1" applyAlignment="1">
      <alignment horizontal="right"/>
    </xf>
    <xf numFmtId="167" fontId="4" fillId="0" borderId="3" xfId="0" applyNumberFormat="1" applyFont="1" applyBorder="1" applyAlignment="1">
      <alignment horizontal="right"/>
    </xf>
    <xf numFmtId="0" fontId="8" fillId="0" borderId="0" xfId="0" applyFont="1" applyAlignment="1">
      <alignment vertical="center"/>
    </xf>
    <xf numFmtId="165" fontId="3" fillId="0" borderId="1" xfId="1" applyNumberFormat="1" applyFont="1" applyBorder="1" applyAlignment="1">
      <alignment horizontal="right"/>
    </xf>
    <xf numFmtId="167" fontId="0" fillId="0" borderId="0" xfId="0" applyNumberFormat="1"/>
    <xf numFmtId="167" fontId="2" fillId="0" borderId="3" xfId="0" applyNumberFormat="1" applyFont="1" applyFill="1" applyBorder="1" applyAlignment="1">
      <alignment horizontal="right"/>
    </xf>
    <xf numFmtId="166" fontId="2" fillId="0" borderId="1" xfId="2" applyNumberFormat="1" applyFont="1" applyFill="1" applyBorder="1" applyAlignment="1">
      <alignment horizontal="right"/>
    </xf>
    <xf numFmtId="166" fontId="3" fillId="0" borderId="1" xfId="2" applyNumberFormat="1" applyFont="1" applyFill="1" applyBorder="1" applyAlignment="1">
      <alignment horizontal="right"/>
    </xf>
    <xf numFmtId="166" fontId="9" fillId="0" borderId="1" xfId="2" applyNumberFormat="1" applyFont="1" applyFill="1" applyBorder="1" applyAlignment="1">
      <alignment horizontal="right"/>
    </xf>
    <xf numFmtId="167" fontId="2" fillId="0" borderId="0" xfId="3" applyNumberFormat="1" applyFont="1" applyFill="1" applyAlignment="1">
      <alignment horizontal="right"/>
    </xf>
    <xf numFmtId="0" fontId="2" fillId="0" borderId="1" xfId="4" applyFont="1" applyBorder="1" applyAlignment="1">
      <alignment horizontal="left" vertical="center"/>
    </xf>
    <xf numFmtId="0" fontId="3" fillId="0" borderId="1" xfId="4" applyFont="1" applyBorder="1" applyAlignment="1">
      <alignment horizontal="left" vertical="center"/>
    </xf>
    <xf numFmtId="166" fontId="2" fillId="0" borderId="1" xfId="0" applyNumberFormat="1" applyFont="1" applyBorder="1"/>
    <xf numFmtId="166" fontId="0" fillId="0" borderId="0" xfId="0" applyNumberFormat="1"/>
    <xf numFmtId="0" fontId="7" fillId="0" borderId="0" xfId="0" applyFont="1" applyAlignment="1">
      <alignment horizontal="left" vertical="center"/>
    </xf>
    <xf numFmtId="0" fontId="0" fillId="0" borderId="0" xfId="0" applyAlignment="1"/>
  </cellXfs>
  <cellStyles count="5">
    <cellStyle name="Comma" xfId="1" builtinId="3"/>
    <cellStyle name="Comma 3" xfId="3" xr:uid="{47B0DB16-3903-49A3-9AFB-A5BF9E2065B9}"/>
    <cellStyle name="Normal" xfId="0" builtinId="0"/>
    <cellStyle name="Normal 2 2" xfId="4" xr:uid="{0C788870-A5FF-4AD3-B3F2-8DD4484D622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133350</xdr:colOff>
      <xdr:row>0</xdr:row>
      <xdr:rowOff>74083</xdr:rowOff>
    </xdr:from>
    <xdr:to>
      <xdr:col>14</xdr:col>
      <xdr:colOff>626533</xdr:colOff>
      <xdr:row>1</xdr:row>
      <xdr:rowOff>391583</xdr:rowOff>
    </xdr:to>
    <xdr:pic>
      <xdr:nvPicPr>
        <xdr:cNvPr id="2" name="Picture 3">
          <a:extLst>
            <a:ext uri="{FF2B5EF4-FFF2-40B4-BE49-F238E27FC236}">
              <a16:creationId xmlns:a16="http://schemas.microsoft.com/office/drawing/2014/main" id="{7B823DAA-E14A-4E78-ACC2-EFB2928852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07100" y="74083"/>
          <a:ext cx="1752600" cy="497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ED1DA-1FEA-42C4-B865-4BDCFC23B984}">
  <dimension ref="A1:R577"/>
  <sheetViews>
    <sheetView tabSelected="1" topLeftCell="C1" zoomScale="80" zoomScaleNormal="80" workbookViewId="0">
      <pane ySplit="3" topLeftCell="A73" activePane="bottomLeft" state="frozen"/>
      <selection activeCell="B1" sqref="B1"/>
      <selection pane="bottomLeft" activeCell="Q84" sqref="Q84:Q87"/>
    </sheetView>
  </sheetViews>
  <sheetFormatPr defaultRowHeight="15" x14ac:dyDescent="0.25"/>
  <cols>
    <col min="1" max="1" width="13" customWidth="1"/>
    <col min="2" max="2" width="54.5703125" customWidth="1"/>
    <col min="3" max="3" width="18.7109375" style="1" customWidth="1"/>
    <col min="4" max="4" width="15.7109375" style="1" customWidth="1"/>
    <col min="5" max="5" width="16" style="1" bestFit="1" customWidth="1"/>
    <col min="6" max="6" width="16.85546875" style="1" bestFit="1" customWidth="1"/>
    <col min="7" max="7" width="16.28515625" style="1" customWidth="1"/>
    <col min="8" max="8" width="16.85546875" style="1" bestFit="1" customWidth="1"/>
    <col min="9" max="9" width="18.140625" style="1" customWidth="1"/>
    <col min="10" max="10" width="16.85546875" style="1" bestFit="1" customWidth="1"/>
    <col min="11" max="11" width="19.28515625" style="1" customWidth="1"/>
    <col min="12" max="12" width="18.7109375" style="1" customWidth="1"/>
    <col min="13" max="13" width="16.7109375" style="1" customWidth="1"/>
    <col min="14" max="14" width="18" bestFit="1" customWidth="1"/>
    <col min="15" max="16" width="13.28515625" bestFit="1" customWidth="1"/>
    <col min="17" max="17" width="14.7109375" customWidth="1"/>
    <col min="18" max="18" width="8.7109375" customWidth="1"/>
  </cols>
  <sheetData>
    <row r="1" spans="1:17" x14ac:dyDescent="0.25">
      <c r="A1" s="48" t="s">
        <v>552</v>
      </c>
      <c r="B1" s="48"/>
      <c r="C1" s="48"/>
      <c r="D1" s="48"/>
      <c r="E1" s="48"/>
      <c r="F1" s="48"/>
      <c r="G1" s="48"/>
      <c r="H1" s="48"/>
      <c r="I1" s="48"/>
      <c r="J1" s="48"/>
      <c r="K1" s="48"/>
      <c r="L1" s="48"/>
      <c r="M1" s="48"/>
      <c r="N1" s="49"/>
      <c r="O1" s="49"/>
    </row>
    <row r="2" spans="1:17" ht="33" customHeight="1" x14ac:dyDescent="0.25">
      <c r="A2" s="48"/>
      <c r="B2" s="48"/>
      <c r="C2" s="48"/>
      <c r="D2" s="48"/>
      <c r="E2" s="48"/>
      <c r="F2" s="48"/>
      <c r="G2" s="48"/>
      <c r="H2" s="48"/>
      <c r="I2" s="48"/>
      <c r="J2" s="48"/>
      <c r="K2" s="48"/>
      <c r="L2" s="48"/>
      <c r="M2" s="48"/>
      <c r="N2" s="49"/>
      <c r="O2" s="49"/>
    </row>
    <row r="3" spans="1:17" ht="72" x14ac:dyDescent="0.25">
      <c r="A3" s="12" t="s">
        <v>551</v>
      </c>
      <c r="B3" s="12" t="s">
        <v>550</v>
      </c>
      <c r="C3" s="11" t="s">
        <v>549</v>
      </c>
      <c r="D3" s="11" t="s">
        <v>548</v>
      </c>
      <c r="E3" s="11" t="s">
        <v>547</v>
      </c>
      <c r="F3" s="11" t="s">
        <v>546</v>
      </c>
      <c r="G3" s="11" t="s">
        <v>545</v>
      </c>
      <c r="H3" s="11" t="s">
        <v>544</v>
      </c>
      <c r="I3" s="11" t="s">
        <v>557</v>
      </c>
      <c r="J3" s="11" t="s">
        <v>543</v>
      </c>
      <c r="K3" s="11" t="s">
        <v>542</v>
      </c>
      <c r="L3" s="11" t="s">
        <v>541</v>
      </c>
      <c r="M3" s="11" t="s">
        <v>540</v>
      </c>
      <c r="N3" s="10" t="s">
        <v>558</v>
      </c>
      <c r="O3" s="9" t="s">
        <v>556</v>
      </c>
    </row>
    <row r="4" spans="1:17" x14ac:dyDescent="0.25">
      <c r="A4" s="7" t="s">
        <v>509</v>
      </c>
      <c r="B4" s="2" t="s">
        <v>555</v>
      </c>
      <c r="C4" s="16"/>
      <c r="D4" s="16"/>
      <c r="E4" s="16"/>
      <c r="F4" s="16"/>
      <c r="G4" s="16"/>
      <c r="H4" s="16"/>
      <c r="I4" s="16"/>
      <c r="J4" s="16"/>
      <c r="K4" s="16"/>
      <c r="L4" s="16"/>
      <c r="M4" s="16"/>
      <c r="N4" s="29"/>
      <c r="O4" s="31"/>
    </row>
    <row r="5" spans="1:17" x14ac:dyDescent="0.25">
      <c r="A5" s="7" t="s">
        <v>509</v>
      </c>
      <c r="B5" s="3" t="s">
        <v>539</v>
      </c>
      <c r="C5" s="8">
        <v>150000000</v>
      </c>
      <c r="D5" s="14">
        <v>327700</v>
      </c>
      <c r="E5" s="14">
        <v>0</v>
      </c>
      <c r="F5" s="14">
        <v>0</v>
      </c>
      <c r="G5" s="14">
        <v>0</v>
      </c>
      <c r="H5" s="14">
        <v>327700</v>
      </c>
      <c r="I5" s="14">
        <v>150327700</v>
      </c>
      <c r="J5" s="8">
        <v>32236539.800000001</v>
      </c>
      <c r="K5" s="8">
        <v>38232127.480000004</v>
      </c>
      <c r="L5" s="8">
        <v>48548849.189999998</v>
      </c>
      <c r="M5" s="8">
        <v>31310183.530000001</v>
      </c>
      <c r="N5" s="33">
        <v>150327700</v>
      </c>
      <c r="O5" s="31">
        <v>1</v>
      </c>
      <c r="Q5" s="38"/>
    </row>
    <row r="6" spans="1:17" x14ac:dyDescent="0.25">
      <c r="A6" s="7" t="s">
        <v>509</v>
      </c>
      <c r="B6" s="3" t="s">
        <v>538</v>
      </c>
      <c r="C6" s="8">
        <v>66100000</v>
      </c>
      <c r="D6" s="14">
        <v>0</v>
      </c>
      <c r="E6" s="14">
        <v>0</v>
      </c>
      <c r="F6" s="14">
        <v>0</v>
      </c>
      <c r="G6" s="14">
        <v>0</v>
      </c>
      <c r="H6" s="14">
        <v>0</v>
      </c>
      <c r="I6" s="14">
        <v>66100000</v>
      </c>
      <c r="J6" s="8">
        <v>16525000</v>
      </c>
      <c r="K6" s="8">
        <v>16525000</v>
      </c>
      <c r="L6" s="8">
        <v>16525000</v>
      </c>
      <c r="M6" s="8">
        <v>16525000</v>
      </c>
      <c r="N6" s="33">
        <v>66100000</v>
      </c>
      <c r="O6" s="31">
        <v>1</v>
      </c>
      <c r="Q6" s="38"/>
    </row>
    <row r="7" spans="1:17" x14ac:dyDescent="0.25">
      <c r="A7" s="7" t="s">
        <v>509</v>
      </c>
      <c r="B7" s="3" t="s">
        <v>537</v>
      </c>
      <c r="C7" s="8">
        <v>34000000</v>
      </c>
      <c r="D7" s="14">
        <v>0</v>
      </c>
      <c r="E7" s="14">
        <v>0</v>
      </c>
      <c r="F7" s="14">
        <v>0</v>
      </c>
      <c r="G7" s="14">
        <v>0</v>
      </c>
      <c r="H7" s="14">
        <v>0</v>
      </c>
      <c r="I7" s="14">
        <v>34000000</v>
      </c>
      <c r="J7" s="8">
        <v>9200000</v>
      </c>
      <c r="K7" s="8">
        <v>25600000</v>
      </c>
      <c r="L7" s="8">
        <v>7700000</v>
      </c>
      <c r="M7" s="8">
        <v>-1740852.450000003</v>
      </c>
      <c r="N7" s="33">
        <v>40759147.549999997</v>
      </c>
      <c r="O7" s="31">
        <v>1.1987984573529411</v>
      </c>
      <c r="Q7" s="38"/>
    </row>
    <row r="8" spans="1:17" x14ac:dyDescent="0.25">
      <c r="A8" s="7" t="s">
        <v>509</v>
      </c>
      <c r="B8" s="3" t="s">
        <v>536</v>
      </c>
      <c r="C8" s="8">
        <v>30469500</v>
      </c>
      <c r="D8" s="14">
        <v>0</v>
      </c>
      <c r="E8" s="14">
        <v>0</v>
      </c>
      <c r="F8" s="14">
        <v>0</v>
      </c>
      <c r="G8" s="14">
        <v>-1000000</v>
      </c>
      <c r="H8" s="14">
        <v>-1000000</v>
      </c>
      <c r="I8" s="14">
        <v>29469500</v>
      </c>
      <c r="J8" s="8">
        <v>1916500</v>
      </c>
      <c r="K8" s="8">
        <v>2116500</v>
      </c>
      <c r="L8" s="8">
        <v>12216500</v>
      </c>
      <c r="M8" s="8">
        <v>3836579.3599999994</v>
      </c>
      <c r="N8" s="33">
        <v>20086079.359999999</v>
      </c>
      <c r="O8" s="31">
        <v>0.68158873954427457</v>
      </c>
      <c r="Q8" s="38"/>
    </row>
    <row r="9" spans="1:17" x14ac:dyDescent="0.25">
      <c r="A9" s="7" t="s">
        <v>509</v>
      </c>
      <c r="B9" s="3" t="s">
        <v>535</v>
      </c>
      <c r="C9" s="8">
        <v>30000000</v>
      </c>
      <c r="D9" s="14">
        <v>-30000000</v>
      </c>
      <c r="E9" s="14">
        <v>0</v>
      </c>
      <c r="F9" s="14">
        <v>0</v>
      </c>
      <c r="G9" s="14">
        <v>0</v>
      </c>
      <c r="H9" s="14">
        <v>-30000000</v>
      </c>
      <c r="I9" s="14">
        <v>0</v>
      </c>
      <c r="J9" s="8">
        <v>0</v>
      </c>
      <c r="K9" s="8">
        <v>0</v>
      </c>
      <c r="L9" s="8">
        <v>-2500000</v>
      </c>
      <c r="M9" s="8">
        <v>2500000</v>
      </c>
      <c r="N9" s="33">
        <v>0</v>
      </c>
      <c r="O9" s="31"/>
      <c r="Q9" s="38"/>
    </row>
    <row r="10" spans="1:17" x14ac:dyDescent="0.25">
      <c r="A10" s="7" t="s">
        <v>509</v>
      </c>
      <c r="B10" s="3" t="s">
        <v>534</v>
      </c>
      <c r="C10" s="8">
        <v>23900000</v>
      </c>
      <c r="D10" s="14">
        <v>0</v>
      </c>
      <c r="E10" s="14">
        <v>0</v>
      </c>
      <c r="F10" s="14">
        <v>0</v>
      </c>
      <c r="G10" s="14">
        <v>0</v>
      </c>
      <c r="H10" s="14">
        <v>0</v>
      </c>
      <c r="I10" s="14">
        <v>23900000</v>
      </c>
      <c r="J10" s="8">
        <v>-203963.07</v>
      </c>
      <c r="K10" s="8">
        <v>1003312.6599999999</v>
      </c>
      <c r="L10" s="8">
        <v>928155.39000000013</v>
      </c>
      <c r="M10" s="8">
        <v>14060536.369999999</v>
      </c>
      <c r="N10" s="33">
        <v>15788041.35</v>
      </c>
      <c r="O10" s="31">
        <v>0.66058750418410039</v>
      </c>
      <c r="Q10" s="38"/>
    </row>
    <row r="11" spans="1:17" x14ac:dyDescent="0.25">
      <c r="A11" s="7" t="s">
        <v>509</v>
      </c>
      <c r="B11" s="3" t="s">
        <v>533</v>
      </c>
      <c r="C11" s="8">
        <v>23000000</v>
      </c>
      <c r="D11" s="14">
        <v>0</v>
      </c>
      <c r="E11" s="14">
        <v>0</v>
      </c>
      <c r="F11" s="14">
        <v>0</v>
      </c>
      <c r="G11" s="14">
        <v>0</v>
      </c>
      <c r="H11" s="14">
        <v>0</v>
      </c>
      <c r="I11" s="14">
        <v>23000000</v>
      </c>
      <c r="J11" s="8">
        <v>7497800.4800000004</v>
      </c>
      <c r="K11" s="8">
        <v>12459798.219999999</v>
      </c>
      <c r="L11" s="8">
        <v>2036318.0500000007</v>
      </c>
      <c r="M11" s="8">
        <v>-319197.5700000003</v>
      </c>
      <c r="N11" s="33">
        <v>21674719.18</v>
      </c>
      <c r="O11" s="31">
        <v>0.94237909478260873</v>
      </c>
      <c r="Q11" s="38"/>
    </row>
    <row r="12" spans="1:17" x14ac:dyDescent="0.25">
      <c r="A12" s="7" t="s">
        <v>509</v>
      </c>
      <c r="B12" s="3" t="s">
        <v>532</v>
      </c>
      <c r="C12" s="8">
        <v>21100000</v>
      </c>
      <c r="D12" s="14">
        <v>0</v>
      </c>
      <c r="E12" s="14">
        <v>0</v>
      </c>
      <c r="F12" s="14">
        <v>0</v>
      </c>
      <c r="G12" s="14">
        <v>0</v>
      </c>
      <c r="H12" s="14">
        <v>0</v>
      </c>
      <c r="I12" s="14">
        <v>21100000</v>
      </c>
      <c r="J12" s="8">
        <v>2200000</v>
      </c>
      <c r="K12" s="8">
        <v>2600000</v>
      </c>
      <c r="L12" s="8">
        <v>13700000</v>
      </c>
      <c r="M12" s="8">
        <v>2500000</v>
      </c>
      <c r="N12" s="33">
        <v>21000000</v>
      </c>
      <c r="O12" s="31">
        <v>0.99526066350710896</v>
      </c>
      <c r="Q12" s="38"/>
    </row>
    <row r="13" spans="1:17" x14ac:dyDescent="0.25">
      <c r="A13" s="7" t="s">
        <v>509</v>
      </c>
      <c r="B13" s="3" t="s">
        <v>531</v>
      </c>
      <c r="C13" s="8">
        <v>18254300</v>
      </c>
      <c r="D13" s="14">
        <v>0</v>
      </c>
      <c r="E13" s="14">
        <v>0</v>
      </c>
      <c r="F13" s="14">
        <v>0</v>
      </c>
      <c r="G13" s="14">
        <v>-600000</v>
      </c>
      <c r="H13" s="14">
        <v>-600000</v>
      </c>
      <c r="I13" s="14">
        <v>17654300</v>
      </c>
      <c r="J13" s="8">
        <v>612972.49</v>
      </c>
      <c r="K13" s="8">
        <v>1047902.5700000001</v>
      </c>
      <c r="L13" s="8">
        <v>2365207.84</v>
      </c>
      <c r="M13" s="8">
        <v>15166566.209999999</v>
      </c>
      <c r="N13" s="33">
        <v>19192649.109999999</v>
      </c>
      <c r="O13" s="31">
        <v>1.0871373608695898</v>
      </c>
      <c r="Q13" s="38"/>
    </row>
    <row r="14" spans="1:17" x14ac:dyDescent="0.25">
      <c r="A14" s="7" t="s">
        <v>509</v>
      </c>
      <c r="B14" s="3" t="s">
        <v>530</v>
      </c>
      <c r="C14" s="8">
        <v>15400000</v>
      </c>
      <c r="D14" s="14">
        <v>0</v>
      </c>
      <c r="E14" s="14">
        <v>0</v>
      </c>
      <c r="F14" s="14">
        <v>0</v>
      </c>
      <c r="G14" s="14">
        <v>-1000000</v>
      </c>
      <c r="H14" s="14">
        <v>-1000000</v>
      </c>
      <c r="I14" s="14">
        <v>14400000</v>
      </c>
      <c r="J14" s="8">
        <v>0</v>
      </c>
      <c r="K14" s="8">
        <v>0</v>
      </c>
      <c r="L14" s="8">
        <v>0</v>
      </c>
      <c r="M14" s="8">
        <v>14198024</v>
      </c>
      <c r="N14" s="33">
        <v>14198024</v>
      </c>
      <c r="O14" s="31">
        <v>0.98597388888888893</v>
      </c>
      <c r="Q14" s="38"/>
    </row>
    <row r="15" spans="1:17" x14ac:dyDescent="0.25">
      <c r="A15" s="7" t="s">
        <v>509</v>
      </c>
      <c r="B15" s="3" t="s">
        <v>529</v>
      </c>
      <c r="C15" s="8">
        <v>14000000</v>
      </c>
      <c r="D15" s="14">
        <v>0</v>
      </c>
      <c r="E15" s="14">
        <v>0</v>
      </c>
      <c r="F15" s="14">
        <v>0</v>
      </c>
      <c r="G15" s="14">
        <v>0</v>
      </c>
      <c r="H15" s="14">
        <v>0</v>
      </c>
      <c r="I15" s="14">
        <v>14000000</v>
      </c>
      <c r="J15" s="8">
        <v>919137.27</v>
      </c>
      <c r="K15" s="8">
        <v>2263210.1800000002</v>
      </c>
      <c r="L15" s="8">
        <v>2139201.59</v>
      </c>
      <c r="M15" s="8">
        <v>10589351.100000001</v>
      </c>
      <c r="N15" s="33">
        <v>15910900.140000001</v>
      </c>
      <c r="O15" s="31">
        <v>1.1364928671428571</v>
      </c>
      <c r="Q15" s="38"/>
    </row>
    <row r="16" spans="1:17" x14ac:dyDescent="0.25">
      <c r="A16" s="7" t="s">
        <v>509</v>
      </c>
      <c r="B16" s="3" t="s">
        <v>528</v>
      </c>
      <c r="C16" s="8">
        <v>12758000</v>
      </c>
      <c r="D16" s="14">
        <v>0</v>
      </c>
      <c r="E16" s="14">
        <v>0</v>
      </c>
      <c r="F16" s="14">
        <v>0</v>
      </c>
      <c r="G16" s="14">
        <v>0</v>
      </c>
      <c r="H16" s="14">
        <v>0</v>
      </c>
      <c r="I16" s="14">
        <v>12758000</v>
      </c>
      <c r="J16" s="8">
        <v>4430482.2699999996</v>
      </c>
      <c r="K16" s="8">
        <v>3414363.0500000007</v>
      </c>
      <c r="L16" s="8">
        <v>2603014.0199999996</v>
      </c>
      <c r="M16" s="8">
        <v>2811293.6899999995</v>
      </c>
      <c r="N16" s="33">
        <v>13259153.029999999</v>
      </c>
      <c r="O16" s="31">
        <v>1.0392814728013795</v>
      </c>
      <c r="Q16" s="38"/>
    </row>
    <row r="17" spans="1:17" x14ac:dyDescent="0.25">
      <c r="A17" s="7" t="s">
        <v>509</v>
      </c>
      <c r="B17" s="3" t="s">
        <v>527</v>
      </c>
      <c r="C17" s="8">
        <v>9667000</v>
      </c>
      <c r="D17" s="14">
        <v>0</v>
      </c>
      <c r="E17" s="14">
        <v>0</v>
      </c>
      <c r="F17" s="14">
        <v>0</v>
      </c>
      <c r="G17" s="14">
        <v>0</v>
      </c>
      <c r="H17" s="14">
        <v>0</v>
      </c>
      <c r="I17" s="14">
        <v>9667000</v>
      </c>
      <c r="J17" s="8">
        <v>84715.58</v>
      </c>
      <c r="K17" s="8">
        <v>7527381.7000000002</v>
      </c>
      <c r="L17" s="8">
        <v>0</v>
      </c>
      <c r="M17" s="8">
        <v>2054902.7199999997</v>
      </c>
      <c r="N17" s="33">
        <v>9667000</v>
      </c>
      <c r="O17" s="31">
        <v>1</v>
      </c>
      <c r="Q17" s="38"/>
    </row>
    <row r="18" spans="1:17" x14ac:dyDescent="0.25">
      <c r="A18" s="7" t="s">
        <v>509</v>
      </c>
      <c r="B18" s="3" t="s">
        <v>526</v>
      </c>
      <c r="C18" s="8">
        <v>7850000</v>
      </c>
      <c r="D18" s="14">
        <v>0</v>
      </c>
      <c r="E18" s="14">
        <v>0</v>
      </c>
      <c r="F18" s="14">
        <v>0</v>
      </c>
      <c r="G18" s="14">
        <v>600000</v>
      </c>
      <c r="H18" s="14">
        <v>600000</v>
      </c>
      <c r="I18" s="14">
        <v>8450000</v>
      </c>
      <c r="J18" s="8">
        <v>-1560.02</v>
      </c>
      <c r="K18" s="8">
        <v>1609731.46</v>
      </c>
      <c r="L18" s="8">
        <v>1967962.3000000003</v>
      </c>
      <c r="M18" s="8">
        <v>5234972.41</v>
      </c>
      <c r="N18" s="33">
        <v>8811106.1500000004</v>
      </c>
      <c r="O18" s="31">
        <v>1.0427344556213018</v>
      </c>
      <c r="Q18" s="38"/>
    </row>
    <row r="19" spans="1:17" x14ac:dyDescent="0.25">
      <c r="A19" s="7" t="s">
        <v>509</v>
      </c>
      <c r="B19" s="3" t="s">
        <v>525</v>
      </c>
      <c r="C19" s="8">
        <v>5001000</v>
      </c>
      <c r="D19" s="14">
        <v>0</v>
      </c>
      <c r="E19" s="14">
        <v>0</v>
      </c>
      <c r="F19" s="14">
        <v>0</v>
      </c>
      <c r="G19" s="14">
        <v>-1500000</v>
      </c>
      <c r="H19" s="14">
        <v>-1500000</v>
      </c>
      <c r="I19" s="14">
        <v>3501000</v>
      </c>
      <c r="J19" s="8">
        <v>0</v>
      </c>
      <c r="K19" s="8">
        <v>0</v>
      </c>
      <c r="L19" s="8">
        <v>1607082.84</v>
      </c>
      <c r="M19" s="8">
        <v>-39261.830000000075</v>
      </c>
      <c r="N19" s="33">
        <v>1567821.01</v>
      </c>
      <c r="O19" s="31">
        <v>0.44782091116823763</v>
      </c>
      <c r="Q19" s="38"/>
    </row>
    <row r="20" spans="1:17" x14ac:dyDescent="0.25">
      <c r="A20" s="7" t="s">
        <v>509</v>
      </c>
      <c r="B20" s="3" t="s">
        <v>524</v>
      </c>
      <c r="C20" s="8">
        <v>5000000</v>
      </c>
      <c r="D20" s="14">
        <v>0</v>
      </c>
      <c r="E20" s="14">
        <v>0</v>
      </c>
      <c r="F20" s="14">
        <v>0</v>
      </c>
      <c r="G20" s="14">
        <v>0</v>
      </c>
      <c r="H20" s="14">
        <v>0</v>
      </c>
      <c r="I20" s="14">
        <v>5000000</v>
      </c>
      <c r="J20" s="8">
        <v>526840.74</v>
      </c>
      <c r="K20" s="8">
        <v>1823527.8299999998</v>
      </c>
      <c r="L20" s="8">
        <v>1104771.46</v>
      </c>
      <c r="M20" s="8">
        <v>704405.74000000022</v>
      </c>
      <c r="N20" s="33">
        <v>4159545.77</v>
      </c>
      <c r="O20" s="31">
        <v>0.83190915399999998</v>
      </c>
      <c r="Q20" s="38"/>
    </row>
    <row r="21" spans="1:17" x14ac:dyDescent="0.25">
      <c r="A21" s="7" t="s">
        <v>509</v>
      </c>
      <c r="B21" s="3" t="s">
        <v>520</v>
      </c>
      <c r="C21" s="8">
        <v>4803400</v>
      </c>
      <c r="D21" s="14">
        <v>0</v>
      </c>
      <c r="E21" s="14">
        <v>0</v>
      </c>
      <c r="F21" s="14">
        <v>0</v>
      </c>
      <c r="G21" s="14">
        <v>0</v>
      </c>
      <c r="H21" s="14">
        <v>0</v>
      </c>
      <c r="I21" s="14">
        <v>4803400</v>
      </c>
      <c r="J21" s="8">
        <v>-10890</v>
      </c>
      <c r="K21" s="8">
        <f>19500+382334.33</f>
        <v>401834.33</v>
      </c>
      <c r="L21" s="8">
        <v>2411353.2599999998</v>
      </c>
      <c r="M21" s="8">
        <f>-19500+2687859.79</f>
        <v>2668359.79</v>
      </c>
      <c r="N21" s="33">
        <v>5470657.3799999999</v>
      </c>
      <c r="O21" s="31">
        <v>1.1389135570637465</v>
      </c>
      <c r="Q21" s="38"/>
    </row>
    <row r="22" spans="1:17" x14ac:dyDescent="0.25">
      <c r="A22" s="7" t="s">
        <v>509</v>
      </c>
      <c r="B22" s="3" t="s">
        <v>523</v>
      </c>
      <c r="C22" s="8">
        <v>4500000</v>
      </c>
      <c r="D22" s="14">
        <v>0</v>
      </c>
      <c r="E22" s="14">
        <v>0</v>
      </c>
      <c r="F22" s="14">
        <v>0</v>
      </c>
      <c r="G22" s="14">
        <v>0</v>
      </c>
      <c r="H22" s="14">
        <v>0</v>
      </c>
      <c r="I22" s="14">
        <v>4500000</v>
      </c>
      <c r="J22" s="8">
        <v>0</v>
      </c>
      <c r="K22" s="8">
        <v>4500000</v>
      </c>
      <c r="L22" s="8">
        <v>0</v>
      </c>
      <c r="M22" s="8">
        <v>0</v>
      </c>
      <c r="N22" s="33">
        <v>4500000</v>
      </c>
      <c r="O22" s="31">
        <v>1</v>
      </c>
      <c r="Q22" s="38"/>
    </row>
    <row r="23" spans="1:17" x14ac:dyDescent="0.25">
      <c r="A23" s="7" t="s">
        <v>509</v>
      </c>
      <c r="B23" s="3" t="s">
        <v>522</v>
      </c>
      <c r="C23" s="8">
        <v>3900000</v>
      </c>
      <c r="D23" s="14">
        <v>0</v>
      </c>
      <c r="E23" s="14">
        <v>0</v>
      </c>
      <c r="F23" s="14">
        <v>0</v>
      </c>
      <c r="G23" s="14">
        <v>0</v>
      </c>
      <c r="H23" s="14">
        <v>0</v>
      </c>
      <c r="I23" s="14">
        <v>3900000</v>
      </c>
      <c r="J23" s="8">
        <v>3797887.95</v>
      </c>
      <c r="K23" s="8">
        <v>48839.009999999776</v>
      </c>
      <c r="L23" s="8">
        <v>6839.410000000149</v>
      </c>
      <c r="M23" s="8">
        <v>2897.8100000000559</v>
      </c>
      <c r="N23" s="33">
        <v>3856464.18</v>
      </c>
      <c r="O23" s="31">
        <v>0.98883696923076925</v>
      </c>
      <c r="Q23" s="38"/>
    </row>
    <row r="24" spans="1:17" x14ac:dyDescent="0.25">
      <c r="A24" s="7" t="s">
        <v>509</v>
      </c>
      <c r="B24" s="3" t="s">
        <v>521</v>
      </c>
      <c r="C24" s="8">
        <v>2500000</v>
      </c>
      <c r="D24" s="14">
        <v>0</v>
      </c>
      <c r="E24" s="14">
        <v>0</v>
      </c>
      <c r="F24" s="14">
        <v>0</v>
      </c>
      <c r="G24" s="14">
        <v>0</v>
      </c>
      <c r="H24" s="14">
        <v>0</v>
      </c>
      <c r="I24" s="14">
        <v>2500000</v>
      </c>
      <c r="J24" s="8">
        <v>0</v>
      </c>
      <c r="K24" s="8">
        <v>2500000</v>
      </c>
      <c r="L24" s="8">
        <v>0</v>
      </c>
      <c r="M24" s="8">
        <v>0</v>
      </c>
      <c r="N24" s="33">
        <v>2500000</v>
      </c>
      <c r="O24" s="31">
        <v>1</v>
      </c>
      <c r="Q24" s="38"/>
    </row>
    <row r="25" spans="1:17" x14ac:dyDescent="0.25">
      <c r="A25" s="7" t="s">
        <v>509</v>
      </c>
      <c r="B25" s="3" t="s">
        <v>520</v>
      </c>
      <c r="C25" s="8">
        <v>1645000</v>
      </c>
      <c r="D25" s="14">
        <v>0</v>
      </c>
      <c r="E25" s="14">
        <v>0</v>
      </c>
      <c r="F25" s="14">
        <v>0</v>
      </c>
      <c r="G25" s="14">
        <v>0</v>
      </c>
      <c r="H25" s="14">
        <v>0</v>
      </c>
      <c r="I25" s="14">
        <v>1645000</v>
      </c>
      <c r="J25" s="8">
        <v>-55908.35</v>
      </c>
      <c r="K25" s="8">
        <v>215908.34</v>
      </c>
      <c r="L25" s="8">
        <v>90598.38</v>
      </c>
      <c r="M25" s="8">
        <v>313087.21999999997</v>
      </c>
      <c r="N25" s="33">
        <v>563685.59</v>
      </c>
      <c r="O25" s="31">
        <v>0.3426660121580547</v>
      </c>
      <c r="Q25" s="38"/>
    </row>
    <row r="26" spans="1:17" x14ac:dyDescent="0.25">
      <c r="A26" s="7" t="s">
        <v>509</v>
      </c>
      <c r="B26" s="3" t="s">
        <v>519</v>
      </c>
      <c r="C26" s="8">
        <v>1058000</v>
      </c>
      <c r="D26" s="14">
        <v>0</v>
      </c>
      <c r="E26" s="14">
        <v>0</v>
      </c>
      <c r="F26" s="14">
        <v>0</v>
      </c>
      <c r="G26" s="14">
        <v>-500000</v>
      </c>
      <c r="H26" s="14">
        <v>-500000</v>
      </c>
      <c r="I26" s="14">
        <v>558000</v>
      </c>
      <c r="J26" s="8">
        <v>82328.679999999993</v>
      </c>
      <c r="K26" s="8">
        <v>116323.51000000001</v>
      </c>
      <c r="L26" s="8">
        <v>107767.32</v>
      </c>
      <c r="M26" s="8">
        <v>67847.479999999981</v>
      </c>
      <c r="N26" s="33">
        <v>374266.99</v>
      </c>
      <c r="O26" s="31">
        <v>0.67072937275985667</v>
      </c>
      <c r="Q26" s="38"/>
    </row>
    <row r="27" spans="1:17" x14ac:dyDescent="0.25">
      <c r="A27" s="7" t="s">
        <v>509</v>
      </c>
      <c r="B27" s="3" t="s">
        <v>518</v>
      </c>
      <c r="C27" s="8">
        <v>1000000</v>
      </c>
      <c r="D27" s="14">
        <v>0</v>
      </c>
      <c r="E27" s="14">
        <v>0</v>
      </c>
      <c r="F27" s="14">
        <v>0</v>
      </c>
      <c r="G27" s="14">
        <v>0</v>
      </c>
      <c r="H27" s="14">
        <v>0</v>
      </c>
      <c r="I27" s="14">
        <v>1000000</v>
      </c>
      <c r="J27" s="8">
        <v>0</v>
      </c>
      <c r="K27" s="8">
        <v>1250000</v>
      </c>
      <c r="L27" s="8">
        <v>0</v>
      </c>
      <c r="M27" s="8">
        <v>0</v>
      </c>
      <c r="N27" s="33">
        <v>1250000</v>
      </c>
      <c r="O27" s="31">
        <v>1.25</v>
      </c>
      <c r="Q27" s="38"/>
    </row>
    <row r="28" spans="1:17" x14ac:dyDescent="0.25">
      <c r="A28" s="7" t="s">
        <v>509</v>
      </c>
      <c r="B28" s="3" t="s">
        <v>517</v>
      </c>
      <c r="C28" s="8">
        <v>1000000</v>
      </c>
      <c r="D28" s="14">
        <v>0</v>
      </c>
      <c r="E28" s="14">
        <v>0</v>
      </c>
      <c r="F28" s="14">
        <v>0</v>
      </c>
      <c r="G28" s="14">
        <v>-500000</v>
      </c>
      <c r="H28" s="14">
        <v>-500000</v>
      </c>
      <c r="I28" s="14">
        <v>500000</v>
      </c>
      <c r="J28" s="8">
        <v>87794.2</v>
      </c>
      <c r="K28" s="8">
        <v>122845.62000000001</v>
      </c>
      <c r="L28" s="8">
        <v>113853.65999999997</v>
      </c>
      <c r="M28" s="8">
        <v>73587.989999999991</v>
      </c>
      <c r="N28" s="33">
        <v>398081.47</v>
      </c>
      <c r="O28" s="31">
        <v>0.79616293999999999</v>
      </c>
      <c r="Q28" s="38"/>
    </row>
    <row r="29" spans="1:17" x14ac:dyDescent="0.25">
      <c r="A29" s="7" t="s">
        <v>509</v>
      </c>
      <c r="B29" s="3" t="s">
        <v>516</v>
      </c>
      <c r="C29" s="8">
        <v>920000</v>
      </c>
      <c r="D29" s="14">
        <v>0</v>
      </c>
      <c r="E29" s="14">
        <v>0</v>
      </c>
      <c r="F29" s="14">
        <v>0</v>
      </c>
      <c r="G29" s="14">
        <v>0</v>
      </c>
      <c r="H29" s="14">
        <v>0</v>
      </c>
      <c r="I29" s="14">
        <v>920000</v>
      </c>
      <c r="J29" s="8">
        <v>0</v>
      </c>
      <c r="K29" s="8">
        <v>41825.040000000001</v>
      </c>
      <c r="L29" s="8">
        <v>100276.4</v>
      </c>
      <c r="M29" s="8">
        <v>302154.37</v>
      </c>
      <c r="N29" s="33">
        <v>444255.81</v>
      </c>
      <c r="O29" s="31">
        <v>0.48288674999999998</v>
      </c>
      <c r="Q29" s="38"/>
    </row>
    <row r="30" spans="1:17" x14ac:dyDescent="0.25">
      <c r="A30" s="7" t="s">
        <v>509</v>
      </c>
      <c r="B30" s="3" t="s">
        <v>515</v>
      </c>
      <c r="C30" s="8">
        <v>680000</v>
      </c>
      <c r="D30" s="14">
        <v>0</v>
      </c>
      <c r="E30" s="14">
        <v>0</v>
      </c>
      <c r="F30" s="14">
        <v>0</v>
      </c>
      <c r="G30" s="14">
        <v>0</v>
      </c>
      <c r="H30" s="14">
        <v>0</v>
      </c>
      <c r="I30" s="14">
        <v>680000</v>
      </c>
      <c r="J30" s="8">
        <v>-48009.7</v>
      </c>
      <c r="K30" s="8">
        <v>1137.5999999999985</v>
      </c>
      <c r="L30" s="8">
        <v>70530.399999999994</v>
      </c>
      <c r="M30" s="8">
        <v>11549.500000000007</v>
      </c>
      <c r="N30" s="33">
        <v>35207.800000000003</v>
      </c>
      <c r="O30" s="31">
        <v>5.1776176470588242E-2</v>
      </c>
      <c r="Q30" s="38"/>
    </row>
    <row r="31" spans="1:17" x14ac:dyDescent="0.25">
      <c r="A31" s="7" t="s">
        <v>509</v>
      </c>
      <c r="B31" s="3" t="s">
        <v>514</v>
      </c>
      <c r="C31" s="8">
        <v>500000</v>
      </c>
      <c r="D31" s="14">
        <v>0</v>
      </c>
      <c r="E31" s="14">
        <v>0</v>
      </c>
      <c r="F31" s="14">
        <v>0</v>
      </c>
      <c r="G31" s="14">
        <v>0</v>
      </c>
      <c r="H31" s="14">
        <v>0</v>
      </c>
      <c r="I31" s="14">
        <v>500000</v>
      </c>
      <c r="J31" s="8">
        <v>0</v>
      </c>
      <c r="K31" s="8">
        <v>0</v>
      </c>
      <c r="L31" s="8">
        <v>0</v>
      </c>
      <c r="M31" s="8">
        <v>500000</v>
      </c>
      <c r="N31" s="33">
        <v>500000</v>
      </c>
      <c r="O31" s="31">
        <v>1</v>
      </c>
      <c r="Q31" s="38"/>
    </row>
    <row r="32" spans="1:17" x14ac:dyDescent="0.25">
      <c r="A32" s="7" t="s">
        <v>509</v>
      </c>
      <c r="B32" s="3" t="s">
        <v>513</v>
      </c>
      <c r="C32" s="8">
        <v>1000</v>
      </c>
      <c r="D32" s="14">
        <v>0</v>
      </c>
      <c r="E32" s="14">
        <v>0</v>
      </c>
      <c r="F32" s="14">
        <v>0</v>
      </c>
      <c r="G32" s="14">
        <v>0</v>
      </c>
      <c r="H32" s="14">
        <v>0</v>
      </c>
      <c r="I32" s="14">
        <v>1000</v>
      </c>
      <c r="J32" s="8">
        <v>0</v>
      </c>
      <c r="K32" s="8">
        <v>0</v>
      </c>
      <c r="L32" s="8">
        <v>0</v>
      </c>
      <c r="M32" s="8">
        <v>0</v>
      </c>
      <c r="N32" s="33">
        <v>0</v>
      </c>
      <c r="O32" s="31">
        <v>0</v>
      </c>
      <c r="Q32" s="38"/>
    </row>
    <row r="33" spans="1:17" x14ac:dyDescent="0.25">
      <c r="A33" s="7" t="s">
        <v>509</v>
      </c>
      <c r="B33" s="3" t="s">
        <v>512</v>
      </c>
      <c r="C33" s="8">
        <v>1000</v>
      </c>
      <c r="D33" s="14">
        <v>0</v>
      </c>
      <c r="E33" s="14">
        <v>0</v>
      </c>
      <c r="F33" s="14">
        <v>0</v>
      </c>
      <c r="G33" s="14">
        <v>0</v>
      </c>
      <c r="H33" s="14">
        <v>0</v>
      </c>
      <c r="I33" s="14">
        <v>1000</v>
      </c>
      <c r="J33" s="8">
        <v>0</v>
      </c>
      <c r="K33" s="8">
        <v>0</v>
      </c>
      <c r="L33" s="8">
        <v>0</v>
      </c>
      <c r="M33" s="8">
        <v>0</v>
      </c>
      <c r="N33" s="33">
        <v>0</v>
      </c>
      <c r="O33" s="31">
        <v>0</v>
      </c>
      <c r="Q33" s="38"/>
    </row>
    <row r="34" spans="1:17" x14ac:dyDescent="0.25">
      <c r="A34" s="7" t="s">
        <v>509</v>
      </c>
      <c r="B34" s="3" t="s">
        <v>511</v>
      </c>
      <c r="C34" s="8">
        <v>1000</v>
      </c>
      <c r="D34" s="14">
        <v>0</v>
      </c>
      <c r="E34" s="14">
        <v>0</v>
      </c>
      <c r="F34" s="14">
        <v>0</v>
      </c>
      <c r="G34" s="14">
        <v>0</v>
      </c>
      <c r="H34" s="14">
        <v>0</v>
      </c>
      <c r="I34" s="14">
        <v>1000</v>
      </c>
      <c r="J34" s="8">
        <v>0</v>
      </c>
      <c r="K34" s="8">
        <v>0</v>
      </c>
      <c r="L34" s="8">
        <v>0</v>
      </c>
      <c r="M34" s="8">
        <v>0</v>
      </c>
      <c r="N34" s="33">
        <v>0</v>
      </c>
      <c r="O34" s="31">
        <v>0</v>
      </c>
      <c r="Q34" s="38"/>
    </row>
    <row r="35" spans="1:17" x14ac:dyDescent="0.25">
      <c r="A35" s="7" t="s">
        <v>509</v>
      </c>
      <c r="B35" s="3" t="s">
        <v>510</v>
      </c>
      <c r="C35" s="8">
        <v>1000</v>
      </c>
      <c r="D35" s="14">
        <v>0</v>
      </c>
      <c r="E35" s="14">
        <v>0</v>
      </c>
      <c r="F35" s="14">
        <v>0</v>
      </c>
      <c r="G35" s="14">
        <v>0</v>
      </c>
      <c r="H35" s="14">
        <v>0</v>
      </c>
      <c r="I35" s="14">
        <v>1000</v>
      </c>
      <c r="J35" s="8">
        <v>0</v>
      </c>
      <c r="K35" s="8">
        <v>0</v>
      </c>
      <c r="L35" s="8">
        <v>0</v>
      </c>
      <c r="M35" s="8">
        <v>0</v>
      </c>
      <c r="N35" s="33">
        <v>0</v>
      </c>
      <c r="O35" s="31">
        <v>0</v>
      </c>
      <c r="Q35" s="38"/>
    </row>
    <row r="36" spans="1:17" x14ac:dyDescent="0.25">
      <c r="A36" s="7" t="s">
        <v>509</v>
      </c>
      <c r="B36" s="3" t="s">
        <v>12</v>
      </c>
      <c r="C36" s="17">
        <v>128848587</v>
      </c>
      <c r="D36" s="17">
        <v>0</v>
      </c>
      <c r="E36" s="17">
        <v>729500</v>
      </c>
      <c r="F36" s="17">
        <v>400000</v>
      </c>
      <c r="G36" s="14">
        <v>-3500000</v>
      </c>
      <c r="H36" s="14">
        <v>-2370500</v>
      </c>
      <c r="I36" s="14">
        <v>126478087</v>
      </c>
      <c r="J36" s="17">
        <v>28047306.640000015</v>
      </c>
      <c r="K36" s="17">
        <v>30663776.62999998</v>
      </c>
      <c r="L36" s="17">
        <v>29489257.570000023</v>
      </c>
      <c r="M36" s="14">
        <v>34881033</v>
      </c>
      <c r="N36" s="33">
        <v>123081373.84000002</v>
      </c>
      <c r="O36" s="31">
        <v>0.97314386040642775</v>
      </c>
      <c r="Q36" s="38"/>
    </row>
    <row r="37" spans="1:17" x14ac:dyDescent="0.25">
      <c r="A37" s="7" t="s">
        <v>509</v>
      </c>
      <c r="B37" s="2" t="s">
        <v>0</v>
      </c>
      <c r="C37" s="18">
        <v>617858787</v>
      </c>
      <c r="D37" s="18">
        <v>-29672300</v>
      </c>
      <c r="E37" s="18">
        <v>729500</v>
      </c>
      <c r="F37" s="18">
        <v>400000</v>
      </c>
      <c r="G37" s="18">
        <v>-8000000</v>
      </c>
      <c r="H37" s="18">
        <v>-36542800</v>
      </c>
      <c r="I37" s="18">
        <v>581315987</v>
      </c>
      <c r="J37" s="18">
        <f>SUM(J5:J36)</f>
        <v>107844974.96000001</v>
      </c>
      <c r="K37" s="18">
        <f>SUM(K5:K36)</f>
        <v>156085345.22999999</v>
      </c>
      <c r="L37" s="18">
        <f>SUM(L5:L36)</f>
        <v>143332539.08000001</v>
      </c>
      <c r="M37" s="18">
        <f>SUM(M5:M36)</f>
        <v>158213020.44</v>
      </c>
      <c r="N37" s="34">
        <v>565475879.71000004</v>
      </c>
      <c r="O37" s="32">
        <v>0.97275129594879017</v>
      </c>
      <c r="Q37" s="38"/>
    </row>
    <row r="38" spans="1:17" x14ac:dyDescent="0.25">
      <c r="A38" s="7" t="s">
        <v>478</v>
      </c>
      <c r="B38" s="2" t="s">
        <v>508</v>
      </c>
      <c r="C38" s="14"/>
      <c r="D38" s="14"/>
      <c r="E38" s="14"/>
      <c r="F38" s="14"/>
      <c r="G38" s="14"/>
      <c r="H38" s="14"/>
      <c r="I38" s="14"/>
      <c r="J38" s="14"/>
      <c r="K38" s="14"/>
      <c r="L38" s="14"/>
      <c r="M38" s="14"/>
      <c r="N38" s="33"/>
      <c r="O38" s="31"/>
      <c r="Q38" s="38"/>
    </row>
    <row r="39" spans="1:17" x14ac:dyDescent="0.25">
      <c r="A39" s="7" t="s">
        <v>478</v>
      </c>
      <c r="B39" s="3" t="s">
        <v>507</v>
      </c>
      <c r="C39" s="14">
        <v>326864300</v>
      </c>
      <c r="D39" s="14">
        <v>7000000</v>
      </c>
      <c r="E39" s="14">
        <v>0</v>
      </c>
      <c r="F39" s="14">
        <v>0</v>
      </c>
      <c r="G39" s="14">
        <v>54479300</v>
      </c>
      <c r="H39" s="14">
        <v>61479300</v>
      </c>
      <c r="I39" s="14">
        <v>388343600</v>
      </c>
      <c r="J39" s="14">
        <v>78136051.560000002</v>
      </c>
      <c r="K39" s="14">
        <v>115124226.09</v>
      </c>
      <c r="L39" s="14">
        <v>81638688.669999987</v>
      </c>
      <c r="M39" s="14">
        <v>113444633.68000001</v>
      </c>
      <c r="N39" s="33">
        <v>388343600</v>
      </c>
      <c r="O39" s="31">
        <v>1</v>
      </c>
      <c r="Q39" s="38"/>
    </row>
    <row r="40" spans="1:17" x14ac:dyDescent="0.25">
      <c r="A40" s="7" t="s">
        <v>478</v>
      </c>
      <c r="B40" s="3" t="s">
        <v>506</v>
      </c>
      <c r="C40" s="14">
        <v>18296700</v>
      </c>
      <c r="D40" s="14">
        <v>0</v>
      </c>
      <c r="E40" s="14">
        <v>0</v>
      </c>
      <c r="F40" s="14">
        <v>0</v>
      </c>
      <c r="G40" s="14">
        <v>0</v>
      </c>
      <c r="H40" s="14">
        <v>0</v>
      </c>
      <c r="I40" s="14">
        <v>18296700</v>
      </c>
      <c r="J40" s="14">
        <v>7927086.3200000003</v>
      </c>
      <c r="K40" s="14">
        <v>4082226</v>
      </c>
      <c r="L40" s="14">
        <v>7770024.8200000003</v>
      </c>
      <c r="M40" s="14">
        <v>1795375.5500000007</v>
      </c>
      <c r="N40" s="33">
        <v>21574712.690000001</v>
      </c>
      <c r="O40" s="31">
        <v>1.1791586838063695</v>
      </c>
      <c r="Q40" s="38"/>
    </row>
    <row r="41" spans="1:17" x14ac:dyDescent="0.25">
      <c r="A41" s="7" t="s">
        <v>478</v>
      </c>
      <c r="B41" s="3" t="s">
        <v>505</v>
      </c>
      <c r="C41" s="14">
        <v>18008300</v>
      </c>
      <c r="D41" s="14">
        <v>0</v>
      </c>
      <c r="E41" s="14">
        <v>0</v>
      </c>
      <c r="F41" s="14">
        <v>0</v>
      </c>
      <c r="G41" s="14">
        <v>1017200</v>
      </c>
      <c r="H41" s="14">
        <v>1017200</v>
      </c>
      <c r="I41" s="14">
        <v>19025500</v>
      </c>
      <c r="J41" s="14">
        <v>6096300</v>
      </c>
      <c r="K41" s="14">
        <v>2187416</v>
      </c>
      <c r="L41" s="14">
        <v>3369309.25</v>
      </c>
      <c r="M41" s="14">
        <v>7951117.75</v>
      </c>
      <c r="N41" s="33">
        <v>19604143</v>
      </c>
      <c r="O41" s="31">
        <v>1.0304140758455758</v>
      </c>
      <c r="Q41" s="38"/>
    </row>
    <row r="42" spans="1:17" x14ac:dyDescent="0.25">
      <c r="A42" s="7" t="s">
        <v>478</v>
      </c>
      <c r="B42" s="3" t="s">
        <v>504</v>
      </c>
      <c r="C42" s="14">
        <v>15039300</v>
      </c>
      <c r="D42" s="14">
        <v>0</v>
      </c>
      <c r="E42" s="14">
        <v>0</v>
      </c>
      <c r="F42" s="14">
        <v>0</v>
      </c>
      <c r="G42" s="14">
        <v>-37500</v>
      </c>
      <c r="H42" s="14">
        <v>-37500</v>
      </c>
      <c r="I42" s="14">
        <v>15001800</v>
      </c>
      <c r="J42" s="14">
        <v>6890754.0899999999</v>
      </c>
      <c r="K42" s="14">
        <v>3240037.0199999996</v>
      </c>
      <c r="L42" s="14">
        <v>4136369.84</v>
      </c>
      <c r="M42" s="14">
        <v>734625.56000000052</v>
      </c>
      <c r="N42" s="33">
        <v>15001786.51</v>
      </c>
      <c r="O42" s="31">
        <v>0.99999910077457366</v>
      </c>
      <c r="Q42" s="38"/>
    </row>
    <row r="43" spans="1:17" x14ac:dyDescent="0.25">
      <c r="A43" s="7" t="s">
        <v>478</v>
      </c>
      <c r="B43" s="3" t="s">
        <v>503</v>
      </c>
      <c r="C43" s="14">
        <v>13641900</v>
      </c>
      <c r="D43" s="14">
        <v>0</v>
      </c>
      <c r="E43" s="14">
        <v>0</v>
      </c>
      <c r="F43" s="14">
        <v>0</v>
      </c>
      <c r="G43" s="14">
        <v>-2382300</v>
      </c>
      <c r="H43" s="14">
        <v>-2382300</v>
      </c>
      <c r="I43" s="14">
        <v>11259600</v>
      </c>
      <c r="J43" s="14">
        <v>0</v>
      </c>
      <c r="K43" s="14">
        <v>239174</v>
      </c>
      <c r="L43" s="14">
        <v>6820950</v>
      </c>
      <c r="M43" s="14">
        <v>1499117</v>
      </c>
      <c r="N43" s="33">
        <v>8559241</v>
      </c>
      <c r="O43" s="31">
        <v>0.76017274148282354</v>
      </c>
      <c r="Q43" s="38"/>
    </row>
    <row r="44" spans="1:17" x14ac:dyDescent="0.25">
      <c r="A44" s="7" t="s">
        <v>478</v>
      </c>
      <c r="B44" s="3" t="s">
        <v>502</v>
      </c>
      <c r="C44" s="14">
        <v>12758900</v>
      </c>
      <c r="D44" s="14">
        <v>0</v>
      </c>
      <c r="E44" s="14">
        <v>0</v>
      </c>
      <c r="F44" s="14">
        <v>0</v>
      </c>
      <c r="G44" s="14">
        <v>-239800</v>
      </c>
      <c r="H44" s="14">
        <v>-239800</v>
      </c>
      <c r="I44" s="14">
        <v>12519100</v>
      </c>
      <c r="J44" s="14">
        <v>6259556</v>
      </c>
      <c r="K44" s="14">
        <v>3129785</v>
      </c>
      <c r="L44" s="14">
        <v>3084698.66</v>
      </c>
      <c r="M44" s="14">
        <v>5000</v>
      </c>
      <c r="N44" s="33">
        <v>12479039.66</v>
      </c>
      <c r="O44" s="31">
        <v>0.99680006230479823</v>
      </c>
      <c r="Q44" s="38"/>
    </row>
    <row r="45" spans="1:17" x14ac:dyDescent="0.25">
      <c r="A45" s="7" t="s">
        <v>478</v>
      </c>
      <c r="B45" s="3" t="s">
        <v>501</v>
      </c>
      <c r="C45" s="14">
        <v>11583900</v>
      </c>
      <c r="D45" s="14">
        <v>0</v>
      </c>
      <c r="E45" s="14">
        <v>0</v>
      </c>
      <c r="F45" s="14">
        <v>0</v>
      </c>
      <c r="G45" s="14">
        <v>1457800</v>
      </c>
      <c r="H45" s="14">
        <v>1457800</v>
      </c>
      <c r="I45" s="14">
        <v>13041700</v>
      </c>
      <c r="J45" s="14">
        <v>4167043</v>
      </c>
      <c r="K45" s="14">
        <v>1241818.1299999999</v>
      </c>
      <c r="L45" s="14">
        <v>1881708</v>
      </c>
      <c r="M45" s="14">
        <v>5038364.5000000009</v>
      </c>
      <c r="N45" s="33">
        <v>12328933.630000001</v>
      </c>
      <c r="O45" s="31">
        <v>0.94534712729168746</v>
      </c>
      <c r="Q45" s="38"/>
    </row>
    <row r="46" spans="1:17" x14ac:dyDescent="0.25">
      <c r="A46" s="7" t="s">
        <v>478</v>
      </c>
      <c r="B46" s="3" t="s">
        <v>500</v>
      </c>
      <c r="C46" s="14">
        <v>10590700</v>
      </c>
      <c r="D46" s="14">
        <v>0</v>
      </c>
      <c r="E46" s="14">
        <v>0</v>
      </c>
      <c r="F46" s="14">
        <v>0</v>
      </c>
      <c r="G46" s="14">
        <v>0</v>
      </c>
      <c r="H46" s="14">
        <v>0</v>
      </c>
      <c r="I46" s="14">
        <v>10590700</v>
      </c>
      <c r="J46" s="14">
        <v>4522022.38</v>
      </c>
      <c r="K46" s="14">
        <v>2209312.79</v>
      </c>
      <c r="L46" s="14">
        <v>2782389.6999999993</v>
      </c>
      <c r="M46" s="14">
        <v>565264.33000000007</v>
      </c>
      <c r="N46" s="33">
        <v>10078989.199999999</v>
      </c>
      <c r="O46" s="31">
        <v>0.95168300490052582</v>
      </c>
      <c r="Q46" s="38"/>
    </row>
    <row r="47" spans="1:17" x14ac:dyDescent="0.25">
      <c r="A47" s="7" t="s">
        <v>478</v>
      </c>
      <c r="B47" s="3" t="s">
        <v>499</v>
      </c>
      <c r="C47" s="14">
        <v>7939700</v>
      </c>
      <c r="D47" s="14">
        <v>0</v>
      </c>
      <c r="E47" s="14">
        <v>0</v>
      </c>
      <c r="F47" s="14">
        <v>0</v>
      </c>
      <c r="G47" s="14">
        <v>0</v>
      </c>
      <c r="H47" s="14">
        <v>0</v>
      </c>
      <c r="I47" s="14">
        <v>7939700</v>
      </c>
      <c r="J47" s="14">
        <v>3672636.57</v>
      </c>
      <c r="K47" s="14">
        <v>1601114.2799999998</v>
      </c>
      <c r="L47" s="14">
        <v>2160567.4000000004</v>
      </c>
      <c r="M47" s="14">
        <v>443849.11000000034</v>
      </c>
      <c r="N47" s="33">
        <v>7878167.3600000003</v>
      </c>
      <c r="O47" s="31">
        <v>0.99225000440822708</v>
      </c>
      <c r="Q47" s="38"/>
    </row>
    <row r="48" spans="1:17" x14ac:dyDescent="0.25">
      <c r="A48" s="7" t="s">
        <v>478</v>
      </c>
      <c r="B48" s="3" t="s">
        <v>498</v>
      </c>
      <c r="C48" s="14">
        <v>6206800</v>
      </c>
      <c r="D48" s="14">
        <v>0</v>
      </c>
      <c r="E48" s="14">
        <v>0</v>
      </c>
      <c r="F48" s="14">
        <v>0</v>
      </c>
      <c r="G48" s="14">
        <v>-2032300</v>
      </c>
      <c r="H48" s="14">
        <v>-2032300</v>
      </c>
      <c r="I48" s="14">
        <v>4174500</v>
      </c>
      <c r="J48" s="14">
        <v>1762600</v>
      </c>
      <c r="K48" s="14">
        <v>758225</v>
      </c>
      <c r="L48" s="14">
        <v>1117251</v>
      </c>
      <c r="M48" s="14">
        <v>528374</v>
      </c>
      <c r="N48" s="33">
        <v>4166450</v>
      </c>
      <c r="O48" s="31">
        <v>0.99807162534435256</v>
      </c>
      <c r="Q48" s="38"/>
    </row>
    <row r="49" spans="1:17" x14ac:dyDescent="0.25">
      <c r="A49" s="7" t="s">
        <v>478</v>
      </c>
      <c r="B49" s="3" t="s">
        <v>497</v>
      </c>
      <c r="C49" s="14">
        <v>5336200</v>
      </c>
      <c r="D49" s="14">
        <v>0</v>
      </c>
      <c r="E49" s="14">
        <v>0</v>
      </c>
      <c r="F49" s="14">
        <v>0</v>
      </c>
      <c r="G49" s="14">
        <v>0</v>
      </c>
      <c r="H49" s="14">
        <v>0</v>
      </c>
      <c r="I49" s="14">
        <v>5336200</v>
      </c>
      <c r="J49" s="14">
        <v>1249500</v>
      </c>
      <c r="K49" s="14">
        <v>1420200</v>
      </c>
      <c r="L49" s="14">
        <v>1420200</v>
      </c>
      <c r="M49" s="14">
        <v>1246300</v>
      </c>
      <c r="N49" s="33">
        <v>5336200</v>
      </c>
      <c r="O49" s="31">
        <v>1</v>
      </c>
      <c r="Q49" s="38"/>
    </row>
    <row r="50" spans="1:17" x14ac:dyDescent="0.25">
      <c r="A50" s="7" t="s">
        <v>478</v>
      </c>
      <c r="B50" s="3" t="s">
        <v>496</v>
      </c>
      <c r="C50" s="14">
        <v>4464400</v>
      </c>
      <c r="D50" s="14">
        <v>0</v>
      </c>
      <c r="E50" s="14">
        <v>0</v>
      </c>
      <c r="F50" s="14">
        <v>0</v>
      </c>
      <c r="G50" s="14">
        <v>153700</v>
      </c>
      <c r="H50" s="14">
        <v>153700</v>
      </c>
      <c r="I50" s="14">
        <v>4618100</v>
      </c>
      <c r="J50" s="14">
        <v>2196529</v>
      </c>
      <c r="K50" s="14">
        <v>0</v>
      </c>
      <c r="L50" s="14">
        <v>1098264.5</v>
      </c>
      <c r="M50" s="14">
        <v>1098262.5</v>
      </c>
      <c r="N50" s="33">
        <v>4393056</v>
      </c>
      <c r="O50" s="31">
        <v>0.95126913665793289</v>
      </c>
      <c r="Q50" s="38"/>
    </row>
    <row r="51" spans="1:17" x14ac:dyDescent="0.25">
      <c r="A51" s="7" t="s">
        <v>478</v>
      </c>
      <c r="B51" s="3" t="s">
        <v>495</v>
      </c>
      <c r="C51" s="14">
        <v>3604000</v>
      </c>
      <c r="D51" s="14">
        <v>0</v>
      </c>
      <c r="E51" s="14">
        <v>0</v>
      </c>
      <c r="F51" s="14">
        <v>0</v>
      </c>
      <c r="G51" s="14">
        <v>0</v>
      </c>
      <c r="H51" s="14">
        <v>0</v>
      </c>
      <c r="I51" s="14">
        <v>3604000</v>
      </c>
      <c r="J51" s="14">
        <v>1668250</v>
      </c>
      <c r="K51" s="14">
        <v>128750</v>
      </c>
      <c r="L51" s="14">
        <v>890250</v>
      </c>
      <c r="M51" s="14">
        <v>857507.33000000007</v>
      </c>
      <c r="N51" s="33">
        <v>3544757.33</v>
      </c>
      <c r="O51" s="31">
        <v>0.98356196725860157</v>
      </c>
      <c r="Q51" s="38"/>
    </row>
    <row r="52" spans="1:17" x14ac:dyDescent="0.25">
      <c r="A52" s="7" t="s">
        <v>478</v>
      </c>
      <c r="B52" s="3" t="s">
        <v>494</v>
      </c>
      <c r="C52" s="14">
        <v>3184700</v>
      </c>
      <c r="D52" s="14">
        <v>0</v>
      </c>
      <c r="E52" s="14">
        <v>0</v>
      </c>
      <c r="F52" s="14">
        <v>0</v>
      </c>
      <c r="G52" s="14">
        <v>-2520200</v>
      </c>
      <c r="H52" s="14">
        <v>-2520200</v>
      </c>
      <c r="I52" s="14">
        <v>664500</v>
      </c>
      <c r="J52" s="14">
        <v>0</v>
      </c>
      <c r="K52" s="14">
        <v>0</v>
      </c>
      <c r="L52" s="14">
        <f>-39719+423095.02</f>
        <v>383376.02</v>
      </c>
      <c r="M52" s="14">
        <v>39719</v>
      </c>
      <c r="N52" s="33">
        <v>423095.02</v>
      </c>
      <c r="O52" s="31">
        <v>0.63671184349134691</v>
      </c>
      <c r="Q52" s="38"/>
    </row>
    <row r="53" spans="1:17" x14ac:dyDescent="0.25">
      <c r="A53" s="7" t="s">
        <v>478</v>
      </c>
      <c r="B53" s="3" t="s">
        <v>493</v>
      </c>
      <c r="C53" s="14">
        <v>1630000</v>
      </c>
      <c r="D53" s="14">
        <v>0</v>
      </c>
      <c r="E53" s="14">
        <v>0</v>
      </c>
      <c r="F53" s="14">
        <v>0</v>
      </c>
      <c r="G53" s="14">
        <v>0</v>
      </c>
      <c r="H53" s="14">
        <v>0</v>
      </c>
      <c r="I53" s="14">
        <v>1630000</v>
      </c>
      <c r="J53" s="14">
        <v>758569</v>
      </c>
      <c r="K53" s="14">
        <v>358750</v>
      </c>
      <c r="L53" s="14">
        <v>428495.42999999993</v>
      </c>
      <c r="M53" s="14">
        <v>44185.570000000065</v>
      </c>
      <c r="N53" s="33">
        <v>1590000</v>
      </c>
      <c r="O53" s="31">
        <v>0.97546012269938653</v>
      </c>
      <c r="Q53" s="38"/>
    </row>
    <row r="54" spans="1:17" x14ac:dyDescent="0.25">
      <c r="A54" s="7" t="s">
        <v>478</v>
      </c>
      <c r="B54" s="3" t="s">
        <v>492</v>
      </c>
      <c r="C54" s="14">
        <v>1591200</v>
      </c>
      <c r="D54" s="14">
        <v>0</v>
      </c>
      <c r="E54" s="14">
        <v>0</v>
      </c>
      <c r="F54" s="14">
        <v>0</v>
      </c>
      <c r="G54" s="14">
        <v>6800</v>
      </c>
      <c r="H54" s="14">
        <v>6800</v>
      </c>
      <c r="I54" s="14">
        <v>1598000</v>
      </c>
      <c r="J54" s="14">
        <v>1438167.11</v>
      </c>
      <c r="K54" s="14">
        <v>0</v>
      </c>
      <c r="L54" s="14">
        <v>0</v>
      </c>
      <c r="M54" s="14">
        <v>159796.34999999986</v>
      </c>
      <c r="N54" s="33">
        <v>1597963.46</v>
      </c>
      <c r="O54" s="31">
        <v>0.99997713391739673</v>
      </c>
      <c r="Q54" s="38"/>
    </row>
    <row r="55" spans="1:17" x14ac:dyDescent="0.25">
      <c r="A55" s="7" t="s">
        <v>478</v>
      </c>
      <c r="B55" s="3" t="s">
        <v>479</v>
      </c>
      <c r="C55" s="14">
        <v>1500000</v>
      </c>
      <c r="D55" s="14">
        <v>0</v>
      </c>
      <c r="E55" s="14">
        <v>0</v>
      </c>
      <c r="F55" s="14">
        <v>0</v>
      </c>
      <c r="G55" s="14">
        <v>1130400</v>
      </c>
      <c r="H55" s="14">
        <v>1130400</v>
      </c>
      <c r="I55" s="14">
        <v>2630400</v>
      </c>
      <c r="J55" s="14">
        <v>2219011.0099999998</v>
      </c>
      <c r="K55" s="14">
        <v>751717.45000000019</v>
      </c>
      <c r="L55" s="14">
        <f>-5000+-190540.51</f>
        <v>-195540.51</v>
      </c>
      <c r="M55" s="14">
        <f>5000+-337460.82</f>
        <v>-332460.82</v>
      </c>
      <c r="N55" s="33">
        <v>2442727.1300000004</v>
      </c>
      <c r="O55" s="31">
        <v>0.92865234565085175</v>
      </c>
      <c r="Q55" s="38"/>
    </row>
    <row r="56" spans="1:17" x14ac:dyDescent="0.25">
      <c r="A56" s="7" t="s">
        <v>478</v>
      </c>
      <c r="B56" s="3" t="s">
        <v>491</v>
      </c>
      <c r="C56" s="14">
        <v>1410200</v>
      </c>
      <c r="D56" s="14">
        <v>0</v>
      </c>
      <c r="E56" s="14">
        <v>0</v>
      </c>
      <c r="F56" s="14">
        <v>0</v>
      </c>
      <c r="G56" s="14">
        <v>0</v>
      </c>
      <c r="H56" s="14">
        <v>0</v>
      </c>
      <c r="I56" s="14">
        <v>1410200</v>
      </c>
      <c r="J56" s="14">
        <v>352550.31</v>
      </c>
      <c r="K56" s="14">
        <v>352550.00000000006</v>
      </c>
      <c r="L56" s="14">
        <v>352549.6399999999</v>
      </c>
      <c r="M56" s="14">
        <v>293670.10000000009</v>
      </c>
      <c r="N56" s="33">
        <v>1351320.05</v>
      </c>
      <c r="O56" s="31">
        <v>0.95824709261097718</v>
      </c>
      <c r="Q56" s="38"/>
    </row>
    <row r="57" spans="1:17" x14ac:dyDescent="0.25">
      <c r="A57" s="7" t="s">
        <v>478</v>
      </c>
      <c r="B57" s="3" t="s">
        <v>490</v>
      </c>
      <c r="C57" s="14">
        <v>1000000</v>
      </c>
      <c r="D57" s="14">
        <v>0</v>
      </c>
      <c r="E57" s="14">
        <v>0</v>
      </c>
      <c r="F57" s="14">
        <v>0</v>
      </c>
      <c r="G57" s="14">
        <v>0</v>
      </c>
      <c r="H57" s="14">
        <v>0</v>
      </c>
      <c r="I57" s="14">
        <v>1000000</v>
      </c>
      <c r="J57" s="14">
        <v>450000</v>
      </c>
      <c r="K57" s="14">
        <v>0</v>
      </c>
      <c r="L57" s="14">
        <v>225000</v>
      </c>
      <c r="M57" s="14">
        <v>325000</v>
      </c>
      <c r="N57" s="33">
        <v>1000000</v>
      </c>
      <c r="O57" s="31">
        <v>1</v>
      </c>
      <c r="Q57" s="38"/>
    </row>
    <row r="58" spans="1:17" x14ac:dyDescent="0.25">
      <c r="A58" s="7" t="s">
        <v>478</v>
      </c>
      <c r="B58" s="3" t="s">
        <v>489</v>
      </c>
      <c r="C58" s="14">
        <v>800000</v>
      </c>
      <c r="D58" s="14">
        <v>0</v>
      </c>
      <c r="E58" s="14">
        <v>0</v>
      </c>
      <c r="F58" s="14">
        <v>0</v>
      </c>
      <c r="G58" s="14">
        <v>1704300</v>
      </c>
      <c r="H58" s="14">
        <v>1704300</v>
      </c>
      <c r="I58" s="14">
        <v>2504300</v>
      </c>
      <c r="J58" s="14">
        <v>29229.35</v>
      </c>
      <c r="K58" s="14">
        <v>1715434.73</v>
      </c>
      <c r="L58" s="14">
        <v>18928.119999999879</v>
      </c>
      <c r="M58" s="14">
        <v>-570.5999999998603</v>
      </c>
      <c r="N58" s="33">
        <v>1763021.6</v>
      </c>
      <c r="O58" s="31">
        <v>0.70399776384618462</v>
      </c>
      <c r="Q58" s="38"/>
    </row>
    <row r="59" spans="1:17" x14ac:dyDescent="0.25">
      <c r="A59" s="7" t="s">
        <v>478</v>
      </c>
      <c r="B59" s="3" t="s">
        <v>488</v>
      </c>
      <c r="C59" s="14">
        <v>600000</v>
      </c>
      <c r="D59" s="14">
        <v>0</v>
      </c>
      <c r="E59" s="14">
        <v>0</v>
      </c>
      <c r="F59" s="14">
        <v>0</v>
      </c>
      <c r="G59" s="14">
        <v>916200</v>
      </c>
      <c r="H59" s="14">
        <v>916200</v>
      </c>
      <c r="I59" s="14">
        <v>1516200</v>
      </c>
      <c r="J59" s="14">
        <v>120697</v>
      </c>
      <c r="K59" s="14">
        <v>271277</v>
      </c>
      <c r="L59" s="14">
        <v>512750</v>
      </c>
      <c r="M59" s="14">
        <v>109593</v>
      </c>
      <c r="N59" s="33">
        <v>1014317</v>
      </c>
      <c r="O59" s="31">
        <v>0.66898628149320671</v>
      </c>
      <c r="Q59" s="38"/>
    </row>
    <row r="60" spans="1:17" x14ac:dyDescent="0.25">
      <c r="A60" s="7" t="s">
        <v>478</v>
      </c>
      <c r="B60" s="3" t="s">
        <v>487</v>
      </c>
      <c r="C60" s="14">
        <v>600000</v>
      </c>
      <c r="D60" s="14">
        <v>0</v>
      </c>
      <c r="E60" s="14">
        <v>0</v>
      </c>
      <c r="F60" s="14">
        <v>0</v>
      </c>
      <c r="G60" s="14">
        <v>3224000</v>
      </c>
      <c r="H60" s="14">
        <v>3224000</v>
      </c>
      <c r="I60" s="14">
        <v>3824000</v>
      </c>
      <c r="J60" s="14">
        <v>300000</v>
      </c>
      <c r="K60" s="14">
        <v>150000</v>
      </c>
      <c r="L60" s="14">
        <v>150000</v>
      </c>
      <c r="M60" s="14">
        <v>0</v>
      </c>
      <c r="N60" s="33">
        <v>600000</v>
      </c>
      <c r="O60" s="31">
        <v>0.15690376569037656</v>
      </c>
      <c r="Q60" s="38"/>
    </row>
    <row r="61" spans="1:17" x14ac:dyDescent="0.25">
      <c r="A61" s="7" t="s">
        <v>478</v>
      </c>
      <c r="B61" s="3" t="s">
        <v>486</v>
      </c>
      <c r="C61" s="14">
        <v>319000</v>
      </c>
      <c r="D61" s="14">
        <v>0</v>
      </c>
      <c r="E61" s="14">
        <v>0</v>
      </c>
      <c r="F61" s="14">
        <v>0</v>
      </c>
      <c r="G61" s="14">
        <v>-131000</v>
      </c>
      <c r="H61" s="14">
        <v>-131000</v>
      </c>
      <c r="I61" s="14">
        <v>188000</v>
      </c>
      <c r="J61" s="14">
        <v>0</v>
      </c>
      <c r="K61" s="14">
        <v>110000</v>
      </c>
      <c r="L61" s="14">
        <v>0</v>
      </c>
      <c r="M61" s="14">
        <v>0</v>
      </c>
      <c r="N61" s="33">
        <v>110000</v>
      </c>
      <c r="O61" s="31">
        <v>0.58510638297872342</v>
      </c>
      <c r="Q61" s="38"/>
    </row>
    <row r="62" spans="1:17" x14ac:dyDescent="0.25">
      <c r="A62" s="7" t="s">
        <v>478</v>
      </c>
      <c r="B62" s="3" t="s">
        <v>485</v>
      </c>
      <c r="C62" s="14">
        <v>1000</v>
      </c>
      <c r="D62" s="14">
        <v>0</v>
      </c>
      <c r="E62" s="14">
        <v>0</v>
      </c>
      <c r="F62" s="14">
        <v>120000</v>
      </c>
      <c r="G62" s="14">
        <v>204000</v>
      </c>
      <c r="H62" s="14">
        <v>324000</v>
      </c>
      <c r="I62" s="14">
        <v>325000</v>
      </c>
      <c r="J62" s="14">
        <v>68332</v>
      </c>
      <c r="K62" s="14">
        <v>51249</v>
      </c>
      <c r="L62" s="14">
        <v>51249</v>
      </c>
      <c r="M62" s="14">
        <v>154170</v>
      </c>
      <c r="N62" s="33">
        <v>325000</v>
      </c>
      <c r="O62" s="31">
        <v>1</v>
      </c>
      <c r="Q62" s="38"/>
    </row>
    <row r="63" spans="1:17" x14ac:dyDescent="0.25">
      <c r="A63" s="7" t="s">
        <v>478</v>
      </c>
      <c r="B63" s="3" t="s">
        <v>484</v>
      </c>
      <c r="C63" s="14">
        <v>1000</v>
      </c>
      <c r="D63" s="14">
        <v>0</v>
      </c>
      <c r="E63" s="14">
        <v>0</v>
      </c>
      <c r="F63" s="14">
        <v>0</v>
      </c>
      <c r="G63" s="14">
        <v>1331600</v>
      </c>
      <c r="H63" s="14">
        <v>1331600</v>
      </c>
      <c r="I63" s="14">
        <v>1332600</v>
      </c>
      <c r="J63" s="14">
        <v>621319.5</v>
      </c>
      <c r="K63" s="14">
        <v>67500</v>
      </c>
      <c r="L63" s="14">
        <v>310659.75</v>
      </c>
      <c r="M63" s="14">
        <v>333159.75</v>
      </c>
      <c r="N63" s="33">
        <v>1332639</v>
      </c>
      <c r="O63" s="31">
        <v>1.000029266096353</v>
      </c>
      <c r="Q63" s="38"/>
    </row>
    <row r="64" spans="1:17" x14ac:dyDescent="0.25">
      <c r="A64" s="7" t="s">
        <v>478</v>
      </c>
      <c r="B64" s="3" t="s">
        <v>483</v>
      </c>
      <c r="C64" s="14">
        <v>1000</v>
      </c>
      <c r="D64" s="14">
        <v>0</v>
      </c>
      <c r="E64" s="14">
        <v>0</v>
      </c>
      <c r="F64" s="14">
        <v>-1000</v>
      </c>
      <c r="G64" s="14">
        <v>11486000</v>
      </c>
      <c r="H64" s="14">
        <v>11485000</v>
      </c>
      <c r="I64" s="14">
        <v>11486000</v>
      </c>
      <c r="J64" s="14">
        <v>0</v>
      </c>
      <c r="K64" s="14">
        <v>0</v>
      </c>
      <c r="L64" s="14">
        <v>0</v>
      </c>
      <c r="M64" s="14">
        <v>9101191.4299999997</v>
      </c>
      <c r="N64" s="33">
        <v>9101191.4299999997</v>
      </c>
      <c r="O64" s="31">
        <v>0.79237257792094717</v>
      </c>
      <c r="Q64" s="38"/>
    </row>
    <row r="65" spans="1:17" x14ac:dyDescent="0.25">
      <c r="A65" s="7" t="s">
        <v>478</v>
      </c>
      <c r="B65" s="3" t="s">
        <v>482</v>
      </c>
      <c r="C65" s="14">
        <v>1000</v>
      </c>
      <c r="D65" s="14">
        <v>0</v>
      </c>
      <c r="E65" s="14">
        <v>0</v>
      </c>
      <c r="F65" s="14">
        <v>0</v>
      </c>
      <c r="G65" s="14">
        <v>409200</v>
      </c>
      <c r="H65" s="14">
        <v>409200</v>
      </c>
      <c r="I65" s="14">
        <v>410200</v>
      </c>
      <c r="J65" s="14">
        <v>89100</v>
      </c>
      <c r="K65" s="14">
        <v>51951</v>
      </c>
      <c r="L65" s="14">
        <v>0</v>
      </c>
      <c r="M65" s="14">
        <v>269100</v>
      </c>
      <c r="N65" s="33">
        <v>410151</v>
      </c>
      <c r="O65" s="31">
        <v>0.99988054607508536</v>
      </c>
      <c r="Q65" s="38"/>
    </row>
    <row r="66" spans="1:17" x14ac:dyDescent="0.25">
      <c r="A66" s="7" t="s">
        <v>478</v>
      </c>
      <c r="B66" s="3" t="s">
        <v>481</v>
      </c>
      <c r="C66" s="14">
        <v>1000</v>
      </c>
      <c r="D66" s="14">
        <v>0</v>
      </c>
      <c r="E66" s="14">
        <v>0</v>
      </c>
      <c r="F66" s="14">
        <v>0</v>
      </c>
      <c r="G66" s="14">
        <v>-1000</v>
      </c>
      <c r="H66" s="14">
        <v>-1000</v>
      </c>
      <c r="I66" s="14">
        <v>0</v>
      </c>
      <c r="J66" s="14">
        <v>0</v>
      </c>
      <c r="K66" s="14">
        <v>0</v>
      </c>
      <c r="L66" s="14">
        <v>0</v>
      </c>
      <c r="M66" s="14">
        <v>0</v>
      </c>
      <c r="N66" s="33">
        <v>0</v>
      </c>
      <c r="O66" s="31"/>
      <c r="Q66" s="38"/>
    </row>
    <row r="67" spans="1:17" x14ac:dyDescent="0.25">
      <c r="A67" s="7" t="s">
        <v>478</v>
      </c>
      <c r="B67" s="3" t="s">
        <v>480</v>
      </c>
      <c r="C67" s="14">
        <v>1000</v>
      </c>
      <c r="D67" s="14">
        <v>0</v>
      </c>
      <c r="E67" s="14">
        <v>0</v>
      </c>
      <c r="F67" s="14">
        <v>0</v>
      </c>
      <c r="G67" s="14">
        <v>4463900</v>
      </c>
      <c r="H67" s="14">
        <v>4463900</v>
      </c>
      <c r="I67" s="14">
        <v>4464900</v>
      </c>
      <c r="J67" s="14">
        <v>0</v>
      </c>
      <c r="K67" s="14">
        <v>0</v>
      </c>
      <c r="L67" s="14">
        <v>0</v>
      </c>
      <c r="M67" s="14">
        <v>0</v>
      </c>
      <c r="N67" s="33">
        <v>0</v>
      </c>
      <c r="O67" s="31">
        <v>0</v>
      </c>
      <c r="Q67" s="38"/>
    </row>
    <row r="68" spans="1:17" x14ac:dyDescent="0.25">
      <c r="A68" s="7" t="s">
        <v>478</v>
      </c>
      <c r="B68" s="3" t="s">
        <v>12</v>
      </c>
      <c r="C68" s="17">
        <v>1362391114</v>
      </c>
      <c r="D68" s="17">
        <v>3468000</v>
      </c>
      <c r="E68" s="17">
        <v>0</v>
      </c>
      <c r="F68" s="17">
        <v>59332600</v>
      </c>
      <c r="G68" s="43">
        <v>160060100</v>
      </c>
      <c r="H68" s="14">
        <f>SUM(D68:G68)</f>
        <v>222860700</v>
      </c>
      <c r="I68" s="14">
        <f>H68+C68</f>
        <v>1585251814</v>
      </c>
      <c r="J68" s="17">
        <v>311752166.44999969</v>
      </c>
      <c r="K68" s="17">
        <v>418055317.28999984</v>
      </c>
      <c r="L68" s="17">
        <v>390408996.80000001</v>
      </c>
      <c r="M68" s="14">
        <v>448631568.98000002</v>
      </c>
      <c r="N68" s="39">
        <v>1568848049.5199995</v>
      </c>
      <c r="O68" s="40">
        <v>0.98965226575668785</v>
      </c>
      <c r="Q68" s="38"/>
    </row>
    <row r="69" spans="1:17" x14ac:dyDescent="0.25">
      <c r="A69" s="7" t="s">
        <v>478</v>
      </c>
      <c r="B69" s="2" t="s">
        <v>0</v>
      </c>
      <c r="C69" s="18">
        <v>1829367314</v>
      </c>
      <c r="D69" s="18">
        <v>10468000</v>
      </c>
      <c r="E69" s="18">
        <v>0</v>
      </c>
      <c r="F69" s="18">
        <v>59451600</v>
      </c>
      <c r="G69" s="18">
        <f>SUM(G39:G68)</f>
        <v>234700400</v>
      </c>
      <c r="H69" s="18">
        <f>SUM(D69:G69)</f>
        <v>304620000</v>
      </c>
      <c r="I69" s="18">
        <f>H69+C69</f>
        <v>2133987314</v>
      </c>
      <c r="J69" s="18">
        <v>442747470.64999968</v>
      </c>
      <c r="K69" s="18">
        <v>557298030.77999985</v>
      </c>
      <c r="L69" s="18">
        <v>510817136.09000003</v>
      </c>
      <c r="M69" s="18">
        <v>594335914.07000005</v>
      </c>
      <c r="N69" s="30">
        <v>2105198551.5899997</v>
      </c>
      <c r="O69" s="42">
        <v>0.9865094032091325</v>
      </c>
      <c r="Q69" s="38"/>
    </row>
    <row r="70" spans="1:17" x14ac:dyDescent="0.25">
      <c r="A70" s="7" t="s">
        <v>472</v>
      </c>
      <c r="B70" s="2" t="s">
        <v>477</v>
      </c>
      <c r="C70" s="14"/>
      <c r="D70" s="14"/>
      <c r="E70" s="14"/>
      <c r="F70" s="14"/>
      <c r="G70" s="14"/>
      <c r="H70" s="14"/>
      <c r="I70" s="14"/>
      <c r="J70" s="14"/>
      <c r="K70" s="14"/>
      <c r="L70" s="14"/>
      <c r="M70" s="14"/>
      <c r="N70" s="33"/>
      <c r="O70" s="31"/>
      <c r="Q70" s="38"/>
    </row>
    <row r="71" spans="1:17" x14ac:dyDescent="0.25">
      <c r="A71" s="7" t="s">
        <v>472</v>
      </c>
      <c r="B71" s="3" t="s">
        <v>476</v>
      </c>
      <c r="C71" s="14">
        <v>1000</v>
      </c>
      <c r="D71" s="14">
        <v>0</v>
      </c>
      <c r="E71" s="14">
        <v>0</v>
      </c>
      <c r="F71" s="14">
        <v>0</v>
      </c>
      <c r="G71" s="14">
        <v>0</v>
      </c>
      <c r="H71" s="14">
        <v>0</v>
      </c>
      <c r="I71" s="14">
        <v>1000</v>
      </c>
      <c r="J71" s="14">
        <v>0</v>
      </c>
      <c r="K71" s="14">
        <v>0</v>
      </c>
      <c r="L71" s="14">
        <v>0</v>
      </c>
      <c r="M71" s="14">
        <v>0</v>
      </c>
      <c r="N71" s="33">
        <v>0</v>
      </c>
      <c r="O71" s="31">
        <v>0</v>
      </c>
      <c r="Q71" s="38"/>
    </row>
    <row r="72" spans="1:17" x14ac:dyDescent="0.25">
      <c r="A72" s="7" t="s">
        <v>472</v>
      </c>
      <c r="B72" s="3" t="s">
        <v>475</v>
      </c>
      <c r="C72" s="14">
        <v>1000</v>
      </c>
      <c r="D72" s="14">
        <v>0</v>
      </c>
      <c r="E72" s="14">
        <v>0</v>
      </c>
      <c r="F72" s="14">
        <v>0</v>
      </c>
      <c r="G72" s="14">
        <v>0</v>
      </c>
      <c r="H72" s="14">
        <v>0</v>
      </c>
      <c r="I72" s="14">
        <v>1000</v>
      </c>
      <c r="J72" s="14">
        <v>0</v>
      </c>
      <c r="K72" s="14">
        <v>0</v>
      </c>
      <c r="L72" s="14">
        <v>0</v>
      </c>
      <c r="M72" s="14">
        <v>0</v>
      </c>
      <c r="N72" s="33">
        <v>0</v>
      </c>
      <c r="O72" s="31">
        <v>0</v>
      </c>
      <c r="Q72" s="38"/>
    </row>
    <row r="73" spans="1:17" x14ac:dyDescent="0.25">
      <c r="A73" s="7" t="s">
        <v>472</v>
      </c>
      <c r="B73" s="3" t="s">
        <v>474</v>
      </c>
      <c r="C73" s="14">
        <v>1000</v>
      </c>
      <c r="D73" s="14">
        <v>0</v>
      </c>
      <c r="E73" s="14">
        <v>0</v>
      </c>
      <c r="F73" s="14">
        <v>0</v>
      </c>
      <c r="G73" s="14">
        <v>0</v>
      </c>
      <c r="H73" s="14">
        <v>0</v>
      </c>
      <c r="I73" s="14">
        <v>1000</v>
      </c>
      <c r="J73" s="14">
        <v>0</v>
      </c>
      <c r="K73" s="14">
        <v>0</v>
      </c>
      <c r="L73" s="14">
        <v>0</v>
      </c>
      <c r="M73" s="14">
        <v>0</v>
      </c>
      <c r="N73" s="33">
        <v>0</v>
      </c>
      <c r="O73" s="31">
        <v>0</v>
      </c>
      <c r="Q73" s="38"/>
    </row>
    <row r="74" spans="1:17" x14ac:dyDescent="0.25">
      <c r="A74" s="7" t="s">
        <v>472</v>
      </c>
      <c r="B74" s="3" t="s">
        <v>473</v>
      </c>
      <c r="C74" s="14">
        <v>1000</v>
      </c>
      <c r="D74" s="14">
        <v>2000000</v>
      </c>
      <c r="E74" s="14">
        <v>0</v>
      </c>
      <c r="F74" s="14">
        <v>0</v>
      </c>
      <c r="G74" s="14">
        <v>199100</v>
      </c>
      <c r="H74" s="14">
        <v>2199100</v>
      </c>
      <c r="I74" s="14">
        <v>2200100</v>
      </c>
      <c r="J74" s="14">
        <v>2000000</v>
      </c>
      <c r="K74" s="14">
        <v>0</v>
      </c>
      <c r="L74" s="14">
        <v>0</v>
      </c>
      <c r="M74" s="14">
        <v>195042.62000000011</v>
      </c>
      <c r="N74" s="33">
        <v>2195042.62</v>
      </c>
      <c r="O74" s="31">
        <v>0.99770129539566388</v>
      </c>
      <c r="Q74" s="38"/>
    </row>
    <row r="75" spans="1:17" x14ac:dyDescent="0.25">
      <c r="A75" s="7" t="s">
        <v>472</v>
      </c>
      <c r="B75" s="3" t="s">
        <v>12</v>
      </c>
      <c r="C75" s="17">
        <v>35587214</v>
      </c>
      <c r="D75" s="17">
        <v>1451600</v>
      </c>
      <c r="E75" s="17"/>
      <c r="F75" s="17"/>
      <c r="G75" s="14">
        <v>-300000</v>
      </c>
      <c r="H75" s="14">
        <v>1151600</v>
      </c>
      <c r="I75" s="14">
        <v>36738814</v>
      </c>
      <c r="J75" s="17">
        <v>7921172.4499999993</v>
      </c>
      <c r="K75" s="17">
        <v>3487976.5900000003</v>
      </c>
      <c r="L75" s="17">
        <v>8253718.580000001</v>
      </c>
      <c r="M75" s="14">
        <v>17061282</v>
      </c>
      <c r="N75" s="33">
        <v>36724149.620000005</v>
      </c>
      <c r="O75" s="31">
        <v>0.99960084775736102</v>
      </c>
      <c r="Q75" s="38"/>
    </row>
    <row r="76" spans="1:17" x14ac:dyDescent="0.25">
      <c r="A76" s="7" t="s">
        <v>472</v>
      </c>
      <c r="B76" s="13" t="s">
        <v>0</v>
      </c>
      <c r="C76" s="18">
        <v>35591214</v>
      </c>
      <c r="D76" s="18">
        <v>3451600</v>
      </c>
      <c r="E76" s="18">
        <v>0</v>
      </c>
      <c r="F76" s="18">
        <v>0</v>
      </c>
      <c r="G76" s="18">
        <v>-100900</v>
      </c>
      <c r="H76" s="18">
        <v>3350700</v>
      </c>
      <c r="I76" s="18">
        <v>38941914</v>
      </c>
      <c r="J76" s="18">
        <f t="shared" ref="J76:M76" si="0">SUM(J71:J75)</f>
        <v>9921172.4499999993</v>
      </c>
      <c r="K76" s="18">
        <f t="shared" si="0"/>
        <v>3487976.5900000003</v>
      </c>
      <c r="L76" s="18">
        <f t="shared" si="0"/>
        <v>8253718.580000001</v>
      </c>
      <c r="M76" s="18">
        <f t="shared" si="0"/>
        <v>17256324.620000001</v>
      </c>
      <c r="N76" s="30">
        <v>38919192.240000002</v>
      </c>
      <c r="O76" s="32">
        <v>0.9994165217456954</v>
      </c>
      <c r="Q76" s="38"/>
    </row>
    <row r="77" spans="1:17" x14ac:dyDescent="0.25">
      <c r="A77" s="7" t="s">
        <v>442</v>
      </c>
      <c r="B77" s="13" t="s">
        <v>471</v>
      </c>
      <c r="C77" s="14"/>
      <c r="D77" s="14"/>
      <c r="E77" s="14"/>
      <c r="F77" s="14"/>
      <c r="G77" s="14"/>
      <c r="H77" s="14"/>
      <c r="I77" s="14"/>
      <c r="J77" s="14"/>
      <c r="K77" s="14"/>
      <c r="L77" s="14"/>
      <c r="M77" s="14"/>
      <c r="N77" s="33"/>
      <c r="O77" s="31"/>
      <c r="Q77" s="38"/>
    </row>
    <row r="78" spans="1:17" x14ac:dyDescent="0.25">
      <c r="A78" s="7" t="s">
        <v>442</v>
      </c>
      <c r="B78" s="3" t="s">
        <v>470</v>
      </c>
      <c r="C78" s="14">
        <v>5502521700</v>
      </c>
      <c r="D78" s="14">
        <v>0</v>
      </c>
      <c r="E78" s="14">
        <v>0</v>
      </c>
      <c r="F78" s="14">
        <v>0</v>
      </c>
      <c r="G78" s="14">
        <v>-191750000</v>
      </c>
      <c r="H78" s="14">
        <v>-191750000</v>
      </c>
      <c r="I78" s="14">
        <v>5310771700</v>
      </c>
      <c r="J78" s="14">
        <v>1332920155.05</v>
      </c>
      <c r="K78" s="14">
        <v>1317994131.72</v>
      </c>
      <c r="L78" s="14">
        <v>1320445295.8899999</v>
      </c>
      <c r="M78" s="14">
        <v>1334555051.5900002</v>
      </c>
      <c r="N78" s="33">
        <v>5305914634.25</v>
      </c>
      <c r="O78" s="31">
        <v>0.99908543126604366</v>
      </c>
      <c r="Q78" s="38"/>
    </row>
    <row r="79" spans="1:17" x14ac:dyDescent="0.25">
      <c r="A79" s="7" t="s">
        <v>442</v>
      </c>
      <c r="B79" s="3" t="s">
        <v>469</v>
      </c>
      <c r="C79" s="14">
        <v>2672835300</v>
      </c>
      <c r="D79" s="14">
        <v>0</v>
      </c>
      <c r="E79" s="14">
        <v>0</v>
      </c>
      <c r="F79" s="14">
        <v>0</v>
      </c>
      <c r="G79" s="14">
        <v>-433962000</v>
      </c>
      <c r="H79" s="14">
        <v>-433962000</v>
      </c>
      <c r="I79" s="14">
        <v>2238873300</v>
      </c>
      <c r="J79" s="14">
        <v>566885508.61000001</v>
      </c>
      <c r="K79" s="14">
        <v>556818288.30000007</v>
      </c>
      <c r="L79" s="14">
        <v>521241984.55999994</v>
      </c>
      <c r="M79" s="14">
        <v>581245128.51999974</v>
      </c>
      <c r="N79" s="33">
        <v>2226190909.9899998</v>
      </c>
      <c r="O79" s="31">
        <v>0.99433536948696466</v>
      </c>
      <c r="Q79" s="38"/>
    </row>
    <row r="80" spans="1:17" x14ac:dyDescent="0.25">
      <c r="A80" s="7" t="s">
        <v>442</v>
      </c>
      <c r="B80" s="3" t="s">
        <v>468</v>
      </c>
      <c r="C80" s="14">
        <v>1850204500</v>
      </c>
      <c r="D80" s="14">
        <v>0</v>
      </c>
      <c r="E80" s="14">
        <v>-3400000</v>
      </c>
      <c r="F80" s="14">
        <v>0</v>
      </c>
      <c r="G80" s="14">
        <v>175766600</v>
      </c>
      <c r="H80" s="14">
        <v>172366600</v>
      </c>
      <c r="I80" s="14">
        <v>2022571100</v>
      </c>
      <c r="J80" s="14">
        <v>469956624.49000001</v>
      </c>
      <c r="K80" s="14">
        <v>483998146.03999996</v>
      </c>
      <c r="L80" s="14">
        <v>540328597.43000007</v>
      </c>
      <c r="M80" s="14">
        <v>520759095.29999995</v>
      </c>
      <c r="N80" s="33">
        <v>2015042463.26</v>
      </c>
      <c r="O80" s="31">
        <v>0.99627768994622734</v>
      </c>
      <c r="Q80" s="38"/>
    </row>
    <row r="81" spans="1:18" x14ac:dyDescent="0.25">
      <c r="A81" s="7" t="s">
        <v>442</v>
      </c>
      <c r="B81" s="3" t="s">
        <v>467</v>
      </c>
      <c r="C81" s="14">
        <v>1612191000</v>
      </c>
      <c r="D81" s="14">
        <v>0</v>
      </c>
      <c r="E81" s="14">
        <v>0</v>
      </c>
      <c r="F81" s="14">
        <v>0</v>
      </c>
      <c r="G81" s="14">
        <v>23615100</v>
      </c>
      <c r="H81" s="14">
        <v>23615100</v>
      </c>
      <c r="I81" s="14">
        <v>1635806100</v>
      </c>
      <c r="J81" s="14">
        <v>405923390.89999998</v>
      </c>
      <c r="K81" s="14">
        <v>400830914.05000007</v>
      </c>
      <c r="L81" s="14">
        <v>407726427.61999989</v>
      </c>
      <c r="M81" s="14">
        <v>421325366.69000006</v>
      </c>
      <c r="N81" s="33">
        <v>1635806099.26</v>
      </c>
      <c r="O81" s="31">
        <v>0.99999999954762364</v>
      </c>
      <c r="Q81" s="38"/>
    </row>
    <row r="82" spans="1:18" x14ac:dyDescent="0.25">
      <c r="A82" s="7" t="s">
        <v>442</v>
      </c>
      <c r="B82" s="3" t="s">
        <v>466</v>
      </c>
      <c r="C82" s="14">
        <v>1256196500</v>
      </c>
      <c r="D82" s="14">
        <v>0</v>
      </c>
      <c r="E82" s="14">
        <v>0</v>
      </c>
      <c r="F82" s="14">
        <v>0</v>
      </c>
      <c r="G82" s="14">
        <v>-136618000</v>
      </c>
      <c r="H82" s="14">
        <v>-136618000</v>
      </c>
      <c r="I82" s="14">
        <v>1119578500</v>
      </c>
      <c r="J82" s="14">
        <v>161343559.50999999</v>
      </c>
      <c r="K82" s="14">
        <v>505121788.45000005</v>
      </c>
      <c r="L82" s="14">
        <v>388543196.57999992</v>
      </c>
      <c r="M82" s="14">
        <v>52385939.539999962</v>
      </c>
      <c r="N82" s="33">
        <v>1107394484.0799999</v>
      </c>
      <c r="O82" s="31">
        <v>0.98911731877666453</v>
      </c>
      <c r="Q82" s="38"/>
    </row>
    <row r="83" spans="1:18" x14ac:dyDescent="0.25">
      <c r="A83" s="7" t="s">
        <v>442</v>
      </c>
      <c r="B83" s="3" t="s">
        <v>465</v>
      </c>
      <c r="C83" s="14">
        <v>1189000000</v>
      </c>
      <c r="D83" s="14">
        <v>0</v>
      </c>
      <c r="E83" s="14">
        <v>0</v>
      </c>
      <c r="F83" s="14">
        <v>0</v>
      </c>
      <c r="G83" s="14">
        <v>-129000000</v>
      </c>
      <c r="H83" s="14">
        <v>-129000000</v>
      </c>
      <c r="I83" s="14">
        <v>1060000000</v>
      </c>
      <c r="J83" s="14">
        <v>290759833.95999998</v>
      </c>
      <c r="K83" s="14">
        <v>240228137.76000005</v>
      </c>
      <c r="L83" s="14">
        <v>259961388.53999996</v>
      </c>
      <c r="M83" s="14">
        <v>268958439.74000001</v>
      </c>
      <c r="N83" s="33">
        <v>1059907800</v>
      </c>
      <c r="O83" s="31">
        <v>0.9999130188679245</v>
      </c>
      <c r="Q83" s="38"/>
    </row>
    <row r="84" spans="1:18" x14ac:dyDescent="0.25">
      <c r="A84" s="7" t="s">
        <v>442</v>
      </c>
      <c r="B84" s="3" t="s">
        <v>464</v>
      </c>
      <c r="C84" s="14">
        <v>1039809200</v>
      </c>
      <c r="D84" s="14">
        <v>0</v>
      </c>
      <c r="E84" s="14">
        <v>3400000</v>
      </c>
      <c r="F84" s="14">
        <v>0</v>
      </c>
      <c r="G84" s="14">
        <v>-59316200</v>
      </c>
      <c r="H84" s="14">
        <v>-55916200</v>
      </c>
      <c r="I84" s="14">
        <v>983893000</v>
      </c>
      <c r="J84" s="14">
        <v>165822936.11000001</v>
      </c>
      <c r="K84" s="14">
        <f>-785+222537402.91</f>
        <v>222536617.91</v>
      </c>
      <c r="L84" s="14">
        <f>785+217881316.54</f>
        <v>217882101.53999999</v>
      </c>
      <c r="M84" s="14">
        <v>336320126.9000001</v>
      </c>
      <c r="N84" s="33">
        <v>942561782.46000004</v>
      </c>
      <c r="O84" s="31">
        <v>0.95799216221682648</v>
      </c>
      <c r="Q84" s="38"/>
    </row>
    <row r="85" spans="1:18" x14ac:dyDescent="0.25">
      <c r="A85" s="7" t="s">
        <v>442</v>
      </c>
      <c r="B85" s="3" t="s">
        <v>463</v>
      </c>
      <c r="C85" s="14">
        <v>600087400</v>
      </c>
      <c r="D85" s="14">
        <v>0</v>
      </c>
      <c r="E85" s="14">
        <v>0</v>
      </c>
      <c r="F85" s="14">
        <v>0</v>
      </c>
      <c r="G85" s="14">
        <v>1810500</v>
      </c>
      <c r="H85" s="14">
        <v>1810500</v>
      </c>
      <c r="I85" s="14">
        <v>601897900</v>
      </c>
      <c r="J85" s="14">
        <v>93709028.980000004</v>
      </c>
      <c r="K85" s="14">
        <v>117887072.35000001</v>
      </c>
      <c r="L85" s="14">
        <v>122597472.53</v>
      </c>
      <c r="M85" s="14">
        <v>223507934.85000002</v>
      </c>
      <c r="N85" s="33">
        <v>557701508.71000004</v>
      </c>
      <c r="O85" s="31">
        <v>0.92657161407275224</v>
      </c>
      <c r="Q85" s="38"/>
      <c r="R85" s="47"/>
    </row>
    <row r="86" spans="1:18" x14ac:dyDescent="0.25">
      <c r="A86" s="7" t="s">
        <v>442</v>
      </c>
      <c r="B86" s="3" t="s">
        <v>462</v>
      </c>
      <c r="C86" s="14">
        <v>326642700</v>
      </c>
      <c r="D86" s="14">
        <v>-3000000</v>
      </c>
      <c r="E86" s="14">
        <v>0</v>
      </c>
      <c r="F86" s="14">
        <v>0</v>
      </c>
      <c r="G86" s="14">
        <v>-21909300</v>
      </c>
      <c r="H86" s="14">
        <v>-24909300</v>
      </c>
      <c r="I86" s="14">
        <v>301733400</v>
      </c>
      <c r="J86" s="14">
        <v>52042052.259999998</v>
      </c>
      <c r="K86" s="14">
        <v>84449010.189999998</v>
      </c>
      <c r="L86" s="14">
        <v>77014767.620000005</v>
      </c>
      <c r="M86" s="14">
        <v>91772935.069999993</v>
      </c>
      <c r="N86" s="33">
        <v>305278765.13999999</v>
      </c>
      <c r="O86" s="31">
        <v>1.011749992344235</v>
      </c>
      <c r="Q86" s="38"/>
    </row>
    <row r="87" spans="1:18" x14ac:dyDescent="0.25">
      <c r="A87" s="7" t="s">
        <v>442</v>
      </c>
      <c r="B87" s="3" t="s">
        <v>461</v>
      </c>
      <c r="C87" s="14">
        <v>190843300</v>
      </c>
      <c r="D87" s="14">
        <v>0</v>
      </c>
      <c r="E87" s="14">
        <v>-318000</v>
      </c>
      <c r="F87" s="14">
        <v>0</v>
      </c>
      <c r="G87" s="14">
        <v>6115900</v>
      </c>
      <c r="H87" s="14">
        <v>5797900</v>
      </c>
      <c r="I87" s="14">
        <v>196641200</v>
      </c>
      <c r="J87" s="14">
        <v>45319407</v>
      </c>
      <c r="K87" s="14">
        <v>48511379.469999999</v>
      </c>
      <c r="L87" s="14">
        <v>52883377.530000001</v>
      </c>
      <c r="M87" s="14">
        <v>51147056.689999998</v>
      </c>
      <c r="N87" s="33">
        <v>197861220.69</v>
      </c>
      <c r="O87" s="31">
        <v>1.0062042984379671</v>
      </c>
      <c r="Q87" s="38"/>
    </row>
    <row r="88" spans="1:18" x14ac:dyDescent="0.25">
      <c r="A88" s="7" t="s">
        <v>442</v>
      </c>
      <c r="B88" s="3" t="s">
        <v>460</v>
      </c>
      <c r="C88" s="14">
        <v>167921800</v>
      </c>
      <c r="D88" s="14">
        <v>0</v>
      </c>
      <c r="E88" s="14">
        <v>0</v>
      </c>
      <c r="F88" s="14">
        <v>0</v>
      </c>
      <c r="G88" s="14">
        <v>12200000</v>
      </c>
      <c r="H88" s="14">
        <v>12200000</v>
      </c>
      <c r="I88" s="14">
        <v>180121800</v>
      </c>
      <c r="J88" s="14">
        <v>45690111</v>
      </c>
      <c r="K88" s="14">
        <v>45689592</v>
      </c>
      <c r="L88" s="14">
        <v>45689592</v>
      </c>
      <c r="M88" s="14">
        <v>45689742</v>
      </c>
      <c r="N88" s="33">
        <v>182759037</v>
      </c>
      <c r="O88" s="31">
        <v>1.0146414093130316</v>
      </c>
      <c r="Q88" s="38"/>
    </row>
    <row r="89" spans="1:18" x14ac:dyDescent="0.25">
      <c r="A89" s="7" t="s">
        <v>442</v>
      </c>
      <c r="B89" s="3" t="s">
        <v>459</v>
      </c>
      <c r="C89" s="14">
        <v>125671100</v>
      </c>
      <c r="D89" s="14">
        <v>3000000</v>
      </c>
      <c r="E89" s="14">
        <v>0</v>
      </c>
      <c r="F89" s="14">
        <v>0</v>
      </c>
      <c r="G89" s="14">
        <v>8585000</v>
      </c>
      <c r="H89" s="14">
        <v>11585000</v>
      </c>
      <c r="I89" s="14">
        <v>137256100</v>
      </c>
      <c r="J89" s="14">
        <v>28729913.670000002</v>
      </c>
      <c r="K89" s="14">
        <v>35361495.949999996</v>
      </c>
      <c r="L89" s="14">
        <v>32356466.000000007</v>
      </c>
      <c r="M89" s="14">
        <v>40955559</v>
      </c>
      <c r="N89" s="33">
        <v>137403434.62</v>
      </c>
      <c r="O89" s="31">
        <v>1.0010734285762164</v>
      </c>
      <c r="Q89" s="38"/>
    </row>
    <row r="90" spans="1:18" x14ac:dyDescent="0.25">
      <c r="A90" s="7" t="s">
        <v>442</v>
      </c>
      <c r="B90" s="3" t="s">
        <v>458</v>
      </c>
      <c r="C90" s="14">
        <v>121691200</v>
      </c>
      <c r="D90" s="14">
        <v>0</v>
      </c>
      <c r="E90" s="14">
        <v>0</v>
      </c>
      <c r="F90" s="14">
        <v>0</v>
      </c>
      <c r="G90" s="14">
        <v>19964100</v>
      </c>
      <c r="H90" s="14">
        <v>19964100</v>
      </c>
      <c r="I90" s="14">
        <v>141655300</v>
      </c>
      <c r="J90" s="14">
        <v>38032834.5</v>
      </c>
      <c r="K90" s="14">
        <v>35196103.430000007</v>
      </c>
      <c r="L90" s="14">
        <v>39310590</v>
      </c>
      <c r="M90" s="14">
        <v>11488799.139999986</v>
      </c>
      <c r="N90" s="33">
        <v>124028327.06999999</v>
      </c>
      <c r="O90" s="31">
        <v>0.87556432459639699</v>
      </c>
      <c r="Q90" s="38"/>
    </row>
    <row r="91" spans="1:18" x14ac:dyDescent="0.25">
      <c r="A91" s="7" t="s">
        <v>442</v>
      </c>
      <c r="B91" s="3" t="s">
        <v>457</v>
      </c>
      <c r="C91" s="14">
        <v>119717500</v>
      </c>
      <c r="D91" s="14">
        <v>0</v>
      </c>
      <c r="E91" s="14">
        <v>0</v>
      </c>
      <c r="F91" s="14">
        <v>0</v>
      </c>
      <c r="G91" s="14">
        <v>915400</v>
      </c>
      <c r="H91" s="14">
        <v>915400</v>
      </c>
      <c r="I91" s="14">
        <v>120632900</v>
      </c>
      <c r="J91" s="14">
        <v>34957673.439999998</v>
      </c>
      <c r="K91" s="14">
        <v>29182277.830000006</v>
      </c>
      <c r="L91" s="14">
        <v>27210259.039999999</v>
      </c>
      <c r="M91" s="14">
        <v>28382057.25999999</v>
      </c>
      <c r="N91" s="33">
        <v>119732267.56999999</v>
      </c>
      <c r="O91" s="31">
        <v>0.9925341061186459</v>
      </c>
      <c r="Q91" s="38"/>
    </row>
    <row r="92" spans="1:18" x14ac:dyDescent="0.25">
      <c r="A92" s="7" t="s">
        <v>442</v>
      </c>
      <c r="B92" s="3" t="s">
        <v>456</v>
      </c>
      <c r="C92" s="14">
        <v>95446500</v>
      </c>
      <c r="D92" s="14">
        <v>0</v>
      </c>
      <c r="E92" s="14">
        <v>0</v>
      </c>
      <c r="F92" s="14">
        <v>0</v>
      </c>
      <c r="G92" s="14">
        <v>12300000</v>
      </c>
      <c r="H92" s="14">
        <v>12300000</v>
      </c>
      <c r="I92" s="14">
        <v>107746500</v>
      </c>
      <c r="J92" s="14">
        <v>24069867</v>
      </c>
      <c r="K92" s="14">
        <v>23918403</v>
      </c>
      <c r="L92" s="14">
        <v>27160297</v>
      </c>
      <c r="M92" s="14">
        <v>29485056</v>
      </c>
      <c r="N92" s="33">
        <v>104633623</v>
      </c>
      <c r="O92" s="31">
        <v>0.97110925180864338</v>
      </c>
      <c r="Q92" s="38"/>
    </row>
    <row r="93" spans="1:18" x14ac:dyDescent="0.25">
      <c r="A93" s="7" t="s">
        <v>442</v>
      </c>
      <c r="B93" s="3" t="s">
        <v>455</v>
      </c>
      <c r="C93" s="14">
        <v>86683500</v>
      </c>
      <c r="D93" s="14">
        <v>0</v>
      </c>
      <c r="E93" s="14">
        <v>0</v>
      </c>
      <c r="F93" s="14">
        <v>0</v>
      </c>
      <c r="G93" s="14">
        <v>-10200000</v>
      </c>
      <c r="H93" s="14">
        <v>-10200000</v>
      </c>
      <c r="I93" s="14">
        <v>76483500</v>
      </c>
      <c r="J93" s="14">
        <v>20714529</v>
      </c>
      <c r="K93" s="14">
        <v>20807420</v>
      </c>
      <c r="L93" s="14">
        <v>20927777</v>
      </c>
      <c r="M93" s="14">
        <v>13989376</v>
      </c>
      <c r="N93" s="33">
        <v>76439102</v>
      </c>
      <c r="O93" s="31">
        <v>0.99941950878294006</v>
      </c>
      <c r="Q93" s="38"/>
    </row>
    <row r="94" spans="1:18" x14ac:dyDescent="0.25">
      <c r="A94" s="7" t="s">
        <v>442</v>
      </c>
      <c r="B94" s="3" t="s">
        <v>454</v>
      </c>
      <c r="C94" s="14">
        <v>81671800</v>
      </c>
      <c r="D94" s="14">
        <v>0</v>
      </c>
      <c r="E94" s="14">
        <v>0</v>
      </c>
      <c r="F94" s="14">
        <v>0</v>
      </c>
      <c r="G94" s="14">
        <v>-29910000</v>
      </c>
      <c r="H94" s="14">
        <v>-29910000</v>
      </c>
      <c r="I94" s="14">
        <v>51761800</v>
      </c>
      <c r="J94" s="14">
        <v>16348044.689999999</v>
      </c>
      <c r="K94" s="14">
        <v>13098935.270000001</v>
      </c>
      <c r="L94" s="14">
        <v>11654587.479999997</v>
      </c>
      <c r="M94" s="14">
        <v>14884949.140000001</v>
      </c>
      <c r="N94" s="33">
        <v>55986516.579999998</v>
      </c>
      <c r="O94" s="31">
        <v>1.0816184247843004</v>
      </c>
      <c r="Q94" s="38"/>
    </row>
    <row r="95" spans="1:18" x14ac:dyDescent="0.25">
      <c r="A95" s="7" t="s">
        <v>442</v>
      </c>
      <c r="B95" s="3" t="s">
        <v>453</v>
      </c>
      <c r="C95" s="14">
        <v>61682500</v>
      </c>
      <c r="D95" s="14">
        <v>0</v>
      </c>
      <c r="E95" s="14">
        <v>0</v>
      </c>
      <c r="F95" s="14">
        <v>0</v>
      </c>
      <c r="G95" s="14">
        <v>-1101500</v>
      </c>
      <c r="H95" s="14">
        <v>-1101500</v>
      </c>
      <c r="I95" s="14">
        <v>60581000</v>
      </c>
      <c r="J95" s="14">
        <f>31493+13638039.4</f>
        <v>13669532.4</v>
      </c>
      <c r="K95" s="14">
        <f>-31493+16068257.58</f>
        <v>16036764.58</v>
      </c>
      <c r="L95" s="14">
        <v>14239405.5</v>
      </c>
      <c r="M95" s="14">
        <v>17222394.760000005</v>
      </c>
      <c r="N95" s="33">
        <v>61168097.24000001</v>
      </c>
      <c r="O95" s="31">
        <v>1.0096911117347025</v>
      </c>
      <c r="Q95" s="38"/>
    </row>
    <row r="96" spans="1:18" x14ac:dyDescent="0.25">
      <c r="A96" s="7" t="s">
        <v>442</v>
      </c>
      <c r="B96" s="3" t="s">
        <v>452</v>
      </c>
      <c r="C96" s="14">
        <v>48928700</v>
      </c>
      <c r="D96" s="14">
        <v>0</v>
      </c>
      <c r="E96" s="14">
        <v>0</v>
      </c>
      <c r="F96" s="14">
        <v>0</v>
      </c>
      <c r="G96" s="14">
        <v>-300000</v>
      </c>
      <c r="H96" s="14">
        <v>-300000</v>
      </c>
      <c r="I96" s="14">
        <v>48628700</v>
      </c>
      <c r="J96" s="14">
        <v>7375887</v>
      </c>
      <c r="K96" s="14">
        <v>4847602</v>
      </c>
      <c r="L96" s="14">
        <v>6896916</v>
      </c>
      <c r="M96" s="14">
        <v>24566155.5</v>
      </c>
      <c r="N96" s="33">
        <v>43686560.5</v>
      </c>
      <c r="O96" s="31">
        <v>0.89836990295854091</v>
      </c>
      <c r="Q96" s="38"/>
    </row>
    <row r="97" spans="1:17" x14ac:dyDescent="0.25">
      <c r="A97" s="7" t="s">
        <v>442</v>
      </c>
      <c r="B97" s="3" t="s">
        <v>451</v>
      </c>
      <c r="C97" s="14">
        <v>42077300</v>
      </c>
      <c r="D97" s="14">
        <v>0</v>
      </c>
      <c r="E97" s="14">
        <v>0</v>
      </c>
      <c r="F97" s="14">
        <v>0</v>
      </c>
      <c r="G97" s="14">
        <v>0</v>
      </c>
      <c r="H97" s="14">
        <v>0</v>
      </c>
      <c r="I97" s="14">
        <v>42077300</v>
      </c>
      <c r="J97" s="14">
        <v>8964629</v>
      </c>
      <c r="K97" s="14">
        <v>10035260</v>
      </c>
      <c r="L97" s="14">
        <v>10661248</v>
      </c>
      <c r="M97" s="14">
        <v>9982825</v>
      </c>
      <c r="N97" s="33">
        <v>39643962</v>
      </c>
      <c r="O97" s="31">
        <v>0.94216981602907035</v>
      </c>
      <c r="Q97" s="38"/>
    </row>
    <row r="98" spans="1:17" x14ac:dyDescent="0.25">
      <c r="A98" s="7" t="s">
        <v>442</v>
      </c>
      <c r="B98" s="3" t="s">
        <v>450</v>
      </c>
      <c r="C98" s="14">
        <v>35950800</v>
      </c>
      <c r="D98" s="14">
        <v>0</v>
      </c>
      <c r="E98" s="14">
        <v>318000</v>
      </c>
      <c r="F98" s="14">
        <v>0</v>
      </c>
      <c r="G98" s="14">
        <v>9649100</v>
      </c>
      <c r="H98" s="14">
        <v>9967100</v>
      </c>
      <c r="I98" s="14">
        <v>45917900</v>
      </c>
      <c r="J98" s="14">
        <v>-470960</v>
      </c>
      <c r="K98" s="14">
        <v>15214740</v>
      </c>
      <c r="L98" s="14">
        <v>12136579</v>
      </c>
      <c r="M98" s="14">
        <v>19214333</v>
      </c>
      <c r="N98" s="33">
        <v>46094692</v>
      </c>
      <c r="O98" s="31">
        <v>1.0038501760751253</v>
      </c>
      <c r="Q98" s="38"/>
    </row>
    <row r="99" spans="1:17" x14ac:dyDescent="0.25">
      <c r="A99" s="7" t="s">
        <v>442</v>
      </c>
      <c r="B99" s="3" t="s">
        <v>449</v>
      </c>
      <c r="C99" s="14">
        <v>18898600</v>
      </c>
      <c r="D99" s="14">
        <v>0</v>
      </c>
      <c r="E99" s="14">
        <v>0</v>
      </c>
      <c r="F99" s="14">
        <v>0</v>
      </c>
      <c r="G99" s="14">
        <v>7100000</v>
      </c>
      <c r="H99" s="14">
        <v>7100000</v>
      </c>
      <c r="I99" s="14">
        <v>25998600</v>
      </c>
      <c r="J99" s="14">
        <v>71970</v>
      </c>
      <c r="K99" s="14">
        <v>0</v>
      </c>
      <c r="L99" s="14">
        <v>486100</v>
      </c>
      <c r="M99" s="14">
        <v>24461549</v>
      </c>
      <c r="N99" s="33">
        <v>25019619</v>
      </c>
      <c r="O99" s="31">
        <v>0.96234485703076322</v>
      </c>
      <c r="Q99" s="38"/>
    </row>
    <row r="100" spans="1:17" x14ac:dyDescent="0.25">
      <c r="A100" s="7" t="s">
        <v>442</v>
      </c>
      <c r="B100" s="3" t="s">
        <v>448</v>
      </c>
      <c r="C100" s="14">
        <v>14194700</v>
      </c>
      <c r="D100" s="14">
        <v>0</v>
      </c>
      <c r="E100" s="14">
        <v>0</v>
      </c>
      <c r="F100" s="14">
        <v>0</v>
      </c>
      <c r="G100" s="14">
        <v>-3900000</v>
      </c>
      <c r="H100" s="14">
        <v>-3900000</v>
      </c>
      <c r="I100" s="14">
        <v>10294700</v>
      </c>
      <c r="J100" s="14">
        <v>2519133.5499999998</v>
      </c>
      <c r="K100" s="14">
        <v>2541588.1400000006</v>
      </c>
      <c r="L100" s="14">
        <v>2460523.1399999997</v>
      </c>
      <c r="M100" s="14">
        <v>2414421.4299999997</v>
      </c>
      <c r="N100" s="33">
        <v>9935666.2599999998</v>
      </c>
      <c r="O100" s="31">
        <v>0.96512440964768276</v>
      </c>
      <c r="Q100" s="38"/>
    </row>
    <row r="101" spans="1:17" x14ac:dyDescent="0.25">
      <c r="A101" s="7" t="s">
        <v>442</v>
      </c>
      <c r="B101" s="3" t="s">
        <v>447</v>
      </c>
      <c r="C101" s="14">
        <v>11235100</v>
      </c>
      <c r="D101" s="14">
        <v>0</v>
      </c>
      <c r="E101" s="14">
        <v>0</v>
      </c>
      <c r="F101" s="14">
        <v>0</v>
      </c>
      <c r="G101" s="14">
        <v>0</v>
      </c>
      <c r="H101" s="14">
        <v>0</v>
      </c>
      <c r="I101" s="14">
        <v>11235100</v>
      </c>
      <c r="J101" s="14">
        <v>4021729</v>
      </c>
      <c r="K101" s="14">
        <v>2080169</v>
      </c>
      <c r="L101" s="14">
        <v>2077518</v>
      </c>
      <c r="M101" s="14">
        <v>2002626</v>
      </c>
      <c r="N101" s="33">
        <v>10182042</v>
      </c>
      <c r="O101" s="31">
        <v>0.90627070520066577</v>
      </c>
      <c r="Q101" s="38"/>
    </row>
    <row r="102" spans="1:17" x14ac:dyDescent="0.25">
      <c r="A102" s="7" t="s">
        <v>442</v>
      </c>
      <c r="B102" s="3" t="s">
        <v>446</v>
      </c>
      <c r="C102" s="14">
        <v>10847100</v>
      </c>
      <c r="D102" s="14">
        <v>0</v>
      </c>
      <c r="E102" s="14">
        <v>0</v>
      </c>
      <c r="F102" s="14">
        <v>0</v>
      </c>
      <c r="G102" s="14">
        <v>1100000</v>
      </c>
      <c r="H102" s="14">
        <v>1100000</v>
      </c>
      <c r="I102" s="14">
        <v>11947100</v>
      </c>
      <c r="J102" s="14">
        <v>0</v>
      </c>
      <c r="K102" s="14">
        <v>0</v>
      </c>
      <c r="L102" s="14">
        <v>4422298</v>
      </c>
      <c r="M102" s="14">
        <v>7529385</v>
      </c>
      <c r="N102" s="33">
        <v>11951683</v>
      </c>
      <c r="O102" s="31">
        <v>1.0003836077374426</v>
      </c>
      <c r="Q102" s="38"/>
    </row>
    <row r="103" spans="1:17" x14ac:dyDescent="0.25">
      <c r="A103" s="7" t="s">
        <v>442</v>
      </c>
      <c r="B103" s="3" t="s">
        <v>445</v>
      </c>
      <c r="C103" s="14">
        <v>6720100</v>
      </c>
      <c r="D103" s="14">
        <v>0</v>
      </c>
      <c r="E103" s="14">
        <v>0</v>
      </c>
      <c r="F103" s="14">
        <v>0</v>
      </c>
      <c r="G103" s="14">
        <v>150000</v>
      </c>
      <c r="H103" s="14">
        <v>150000</v>
      </c>
      <c r="I103" s="14">
        <v>6870100</v>
      </c>
      <c r="J103" s="14">
        <v>5002922</v>
      </c>
      <c r="K103" s="14">
        <v>0</v>
      </c>
      <c r="L103" s="14">
        <v>0</v>
      </c>
      <c r="M103" s="14">
        <v>2872350</v>
      </c>
      <c r="N103" s="33">
        <v>7875272</v>
      </c>
      <c r="O103" s="31">
        <v>1.1463111162865169</v>
      </c>
      <c r="Q103" s="38"/>
    </row>
    <row r="104" spans="1:17" x14ac:dyDescent="0.25">
      <c r="A104" s="7" t="s">
        <v>442</v>
      </c>
      <c r="B104" s="3" t="s">
        <v>444</v>
      </c>
      <c r="C104" s="14">
        <v>1000</v>
      </c>
      <c r="D104" s="14">
        <v>0</v>
      </c>
      <c r="E104" s="14">
        <v>0</v>
      </c>
      <c r="F104" s="14">
        <v>0</v>
      </c>
      <c r="G104" s="14">
        <v>159400</v>
      </c>
      <c r="H104" s="14">
        <v>159400</v>
      </c>
      <c r="I104" s="14">
        <v>160400</v>
      </c>
      <c r="J104" s="14">
        <v>0</v>
      </c>
      <c r="K104" s="14">
        <v>0</v>
      </c>
      <c r="L104" s="14">
        <v>0</v>
      </c>
      <c r="M104" s="14">
        <v>160397</v>
      </c>
      <c r="N104" s="33">
        <v>160397</v>
      </c>
      <c r="O104" s="31">
        <v>0.99998129675810477</v>
      </c>
      <c r="Q104" s="38"/>
    </row>
    <row r="105" spans="1:17" x14ac:dyDescent="0.25">
      <c r="A105" s="7" t="s">
        <v>442</v>
      </c>
      <c r="B105" s="3" t="s">
        <v>443</v>
      </c>
      <c r="C105" s="14">
        <v>0</v>
      </c>
      <c r="D105" s="14">
        <v>0</v>
      </c>
      <c r="E105" s="14">
        <v>0</v>
      </c>
      <c r="F105" s="14">
        <v>0</v>
      </c>
      <c r="G105" s="14">
        <v>0</v>
      </c>
      <c r="H105" s="14">
        <v>0</v>
      </c>
      <c r="I105" s="14">
        <v>0</v>
      </c>
      <c r="J105" s="14">
        <v>18061401.120000001</v>
      </c>
      <c r="K105" s="14">
        <v>6066650</v>
      </c>
      <c r="L105" s="14">
        <v>-24128051.120000001</v>
      </c>
      <c r="M105" s="14">
        <v>0</v>
      </c>
      <c r="N105" s="33">
        <v>0</v>
      </c>
      <c r="O105" s="31"/>
      <c r="Q105" s="38"/>
    </row>
    <row r="106" spans="1:17" x14ac:dyDescent="0.25">
      <c r="A106" s="7" t="s">
        <v>442</v>
      </c>
      <c r="B106" s="7" t="s">
        <v>86</v>
      </c>
      <c r="C106" s="17">
        <v>818384165</v>
      </c>
      <c r="D106" s="17">
        <v>0</v>
      </c>
      <c r="E106" s="17">
        <v>1455100</v>
      </c>
      <c r="F106" s="17">
        <v>9489700</v>
      </c>
      <c r="G106" s="14">
        <v>76084900</v>
      </c>
      <c r="H106" s="14">
        <v>87029700</v>
      </c>
      <c r="I106" s="14">
        <v>905413865</v>
      </c>
      <c r="J106" s="14">
        <v>181808582.49999905</v>
      </c>
      <c r="K106" s="14">
        <v>219424336.48999882</v>
      </c>
      <c r="L106" s="14">
        <v>198641432.2300005</v>
      </c>
      <c r="M106" s="14">
        <v>273432109.18000001</v>
      </c>
      <c r="N106" s="33">
        <v>873306460.39999843</v>
      </c>
      <c r="O106" s="31">
        <v>0.96453842177466376</v>
      </c>
      <c r="Q106" s="38"/>
    </row>
    <row r="107" spans="1:17" x14ac:dyDescent="0.25">
      <c r="A107" s="7" t="s">
        <v>442</v>
      </c>
      <c r="B107" s="13" t="s">
        <v>0</v>
      </c>
      <c r="C107" s="18">
        <v>18108055065</v>
      </c>
      <c r="D107" s="18">
        <v>0</v>
      </c>
      <c r="E107" s="18">
        <v>1455100</v>
      </c>
      <c r="F107" s="18">
        <v>9489700</v>
      </c>
      <c r="G107" s="18">
        <v>-662451000</v>
      </c>
      <c r="H107" s="18">
        <v>-651506200</v>
      </c>
      <c r="I107" s="18">
        <v>17456548865</v>
      </c>
      <c r="J107" s="18">
        <f t="shared" ref="J107:M107" si="1">SUM(J78:J106)</f>
        <v>4034250296.7399993</v>
      </c>
      <c r="K107" s="18">
        <f t="shared" si="1"/>
        <v>4457876823.9299984</v>
      </c>
      <c r="L107" s="18">
        <f t="shared" si="1"/>
        <v>4340828147.1100006</v>
      </c>
      <c r="M107" s="18">
        <f t="shared" si="1"/>
        <v>4450711159.3000002</v>
      </c>
      <c r="N107" s="30">
        <v>17283666427.079998</v>
      </c>
      <c r="O107" s="32">
        <v>0.99009641371516299</v>
      </c>
      <c r="Q107" s="38"/>
    </row>
    <row r="108" spans="1:17" x14ac:dyDescent="0.25">
      <c r="A108" s="7"/>
      <c r="B108" s="13" t="s">
        <v>108</v>
      </c>
      <c r="C108" s="18"/>
      <c r="D108" s="18"/>
      <c r="E108" s="18"/>
      <c r="F108" s="18"/>
      <c r="G108" s="18"/>
      <c r="H108" s="18"/>
      <c r="I108" s="18"/>
      <c r="J108" s="18"/>
      <c r="K108" s="18"/>
      <c r="L108" s="18"/>
      <c r="M108" s="18"/>
      <c r="N108" s="30"/>
      <c r="O108" s="32"/>
      <c r="Q108" s="38"/>
    </row>
    <row r="109" spans="1:17" x14ac:dyDescent="0.25">
      <c r="A109" s="7" t="s">
        <v>96</v>
      </c>
      <c r="B109" s="3" t="s">
        <v>107</v>
      </c>
      <c r="C109" s="14">
        <v>3571326700</v>
      </c>
      <c r="D109" s="14">
        <v>0</v>
      </c>
      <c r="E109" s="14">
        <v>0</v>
      </c>
      <c r="F109" s="14">
        <v>3957900</v>
      </c>
      <c r="G109" s="14">
        <v>41500000</v>
      </c>
      <c r="H109" s="14">
        <v>45457900</v>
      </c>
      <c r="I109" s="14">
        <v>3616784600</v>
      </c>
      <c r="J109" s="14">
        <v>877722283.73000002</v>
      </c>
      <c r="K109" s="14">
        <v>875404266.01999998</v>
      </c>
      <c r="L109" s="14">
        <v>910239296.96000004</v>
      </c>
      <c r="M109" s="14">
        <v>947100958.69999981</v>
      </c>
      <c r="N109" s="33">
        <v>3610466805.4099998</v>
      </c>
      <c r="O109" s="31">
        <v>0.99825320131312212</v>
      </c>
      <c r="Q109" s="38"/>
    </row>
    <row r="110" spans="1:17" x14ac:dyDescent="0.25">
      <c r="A110" s="7" t="s">
        <v>96</v>
      </c>
      <c r="B110" s="3" t="s">
        <v>106</v>
      </c>
      <c r="C110" s="14">
        <v>1421529300</v>
      </c>
      <c r="D110" s="14">
        <v>0</v>
      </c>
      <c r="E110" s="14">
        <v>0</v>
      </c>
      <c r="F110" s="14">
        <v>4292100</v>
      </c>
      <c r="G110" s="14">
        <v>22951700</v>
      </c>
      <c r="H110" s="14">
        <v>27243800</v>
      </c>
      <c r="I110" s="14">
        <v>1448773100</v>
      </c>
      <c r="J110" s="14">
        <v>331696042.63</v>
      </c>
      <c r="K110" s="14">
        <v>330518732.39999998</v>
      </c>
      <c r="L110" s="14">
        <v>342054106.5</v>
      </c>
      <c r="M110" s="14">
        <v>447222871.07999992</v>
      </c>
      <c r="N110" s="33">
        <v>1451491752.6099999</v>
      </c>
      <c r="O110" s="31">
        <v>1.001876520629766</v>
      </c>
      <c r="Q110" s="38"/>
    </row>
    <row r="111" spans="1:17" x14ac:dyDescent="0.25">
      <c r="A111" s="7" t="s">
        <v>96</v>
      </c>
      <c r="B111" s="3" t="s">
        <v>105</v>
      </c>
      <c r="C111" s="14">
        <v>1352372500</v>
      </c>
      <c r="D111" s="14">
        <v>0</v>
      </c>
      <c r="E111" s="14">
        <v>0</v>
      </c>
      <c r="F111" s="14">
        <v>0</v>
      </c>
      <c r="G111" s="14">
        <v>-368079200</v>
      </c>
      <c r="H111" s="14">
        <v>-368079200</v>
      </c>
      <c r="I111" s="14">
        <v>984293300</v>
      </c>
      <c r="J111" s="14">
        <v>162111371.15000001</v>
      </c>
      <c r="K111" s="14">
        <v>399903726.63999999</v>
      </c>
      <c r="L111" s="14">
        <v>354278808.06000006</v>
      </c>
      <c r="M111" s="14">
        <v>38061975.029999971</v>
      </c>
      <c r="N111" s="33">
        <v>954355880.88</v>
      </c>
      <c r="O111" s="31">
        <v>0.96958485939099659</v>
      </c>
      <c r="Q111" s="38"/>
    </row>
    <row r="112" spans="1:17" x14ac:dyDescent="0.25">
      <c r="A112" s="7" t="s">
        <v>96</v>
      </c>
      <c r="B112" s="3" t="s">
        <v>104</v>
      </c>
      <c r="C112" s="14">
        <v>178996900</v>
      </c>
      <c r="D112" s="14">
        <v>0</v>
      </c>
      <c r="E112" s="14">
        <v>0</v>
      </c>
      <c r="F112" s="14">
        <v>0</v>
      </c>
      <c r="G112" s="14">
        <v>0</v>
      </c>
      <c r="H112" s="14">
        <v>0</v>
      </c>
      <c r="I112" s="14">
        <v>178996900</v>
      </c>
      <c r="J112" s="14">
        <v>16759623</v>
      </c>
      <c r="K112" s="14">
        <v>48410827</v>
      </c>
      <c r="L112" s="14">
        <v>50696000</v>
      </c>
      <c r="M112" s="14">
        <v>37770279.039999992</v>
      </c>
      <c r="N112" s="33">
        <v>153636729.03999999</v>
      </c>
      <c r="O112" s="31">
        <v>0.85832061359721867</v>
      </c>
      <c r="Q112" s="38"/>
    </row>
    <row r="113" spans="1:17" x14ac:dyDescent="0.25">
      <c r="A113" s="7" t="s">
        <v>96</v>
      </c>
      <c r="B113" s="3" t="s">
        <v>103</v>
      </c>
      <c r="C113" s="14">
        <v>99600000</v>
      </c>
      <c r="D113" s="14">
        <v>0</v>
      </c>
      <c r="E113" s="14">
        <v>0</v>
      </c>
      <c r="F113" s="14">
        <v>0</v>
      </c>
      <c r="G113" s="14">
        <v>-1942500</v>
      </c>
      <c r="H113" s="14">
        <v>-1942500</v>
      </c>
      <c r="I113" s="14">
        <v>97657500</v>
      </c>
      <c r="J113" s="14">
        <v>3314111</v>
      </c>
      <c r="K113" s="14">
        <v>4691624</v>
      </c>
      <c r="L113" s="14">
        <v>6391672</v>
      </c>
      <c r="M113" s="14">
        <v>26879738</v>
      </c>
      <c r="N113" s="33">
        <v>41277145</v>
      </c>
      <c r="O113" s="31">
        <v>0.42267255459130121</v>
      </c>
      <c r="Q113" s="38"/>
    </row>
    <row r="114" spans="1:17" x14ac:dyDescent="0.25">
      <c r="A114" s="7" t="s">
        <v>96</v>
      </c>
      <c r="B114" s="3" t="s">
        <v>102</v>
      </c>
      <c r="C114" s="14">
        <v>92850000</v>
      </c>
      <c r="D114" s="14">
        <v>0</v>
      </c>
      <c r="E114" s="14">
        <v>0</v>
      </c>
      <c r="F114" s="14">
        <v>0</v>
      </c>
      <c r="G114" s="14">
        <v>2192500</v>
      </c>
      <c r="H114" s="14">
        <v>2192500</v>
      </c>
      <c r="I114" s="14">
        <v>95042500</v>
      </c>
      <c r="J114" s="14">
        <v>525000</v>
      </c>
      <c r="K114" s="14">
        <v>525000</v>
      </c>
      <c r="L114" s="14">
        <v>77881939</v>
      </c>
      <c r="M114" s="14">
        <v>16000143</v>
      </c>
      <c r="N114" s="33">
        <v>94932082</v>
      </c>
      <c r="O114" s="31">
        <v>0.99883822500460318</v>
      </c>
      <c r="Q114" s="38"/>
    </row>
    <row r="115" spans="1:17" x14ac:dyDescent="0.25">
      <c r="A115" s="7" t="s">
        <v>96</v>
      </c>
      <c r="B115" s="3" t="s">
        <v>101</v>
      </c>
      <c r="C115" s="14">
        <v>85275800</v>
      </c>
      <c r="D115" s="14">
        <v>0</v>
      </c>
      <c r="E115" s="14">
        <v>0</v>
      </c>
      <c r="F115" s="14">
        <v>0</v>
      </c>
      <c r="G115" s="14">
        <v>-250000</v>
      </c>
      <c r="H115" s="14">
        <v>-250000</v>
      </c>
      <c r="I115" s="14">
        <v>85025800</v>
      </c>
      <c r="J115" s="14">
        <v>0</v>
      </c>
      <c r="K115" s="14">
        <v>0</v>
      </c>
      <c r="L115" s="14">
        <v>71938236</v>
      </c>
      <c r="M115" s="14">
        <v>11540040</v>
      </c>
      <c r="N115" s="33">
        <v>83478276</v>
      </c>
      <c r="O115" s="31">
        <v>0.98179935972375443</v>
      </c>
      <c r="Q115" s="38"/>
    </row>
    <row r="116" spans="1:17" x14ac:dyDescent="0.25">
      <c r="A116" s="7" t="s">
        <v>96</v>
      </c>
      <c r="B116" s="3" t="s">
        <v>100</v>
      </c>
      <c r="C116" s="14">
        <v>26702800</v>
      </c>
      <c r="D116" s="14">
        <v>0</v>
      </c>
      <c r="E116" s="14">
        <v>0</v>
      </c>
      <c r="F116" s="14">
        <v>400000</v>
      </c>
      <c r="G116" s="14">
        <v>4800000</v>
      </c>
      <c r="H116" s="14">
        <v>5200000</v>
      </c>
      <c r="I116" s="14">
        <v>31902800</v>
      </c>
      <c r="J116" s="14">
        <v>6028954.46</v>
      </c>
      <c r="K116" s="14">
        <v>6162352.4400000004</v>
      </c>
      <c r="L116" s="14">
        <v>7851172.3100000005</v>
      </c>
      <c r="M116" s="14">
        <v>11019264.93</v>
      </c>
      <c r="N116" s="33">
        <v>31061744.140000001</v>
      </c>
      <c r="O116" s="31">
        <v>0.97363692653936329</v>
      </c>
      <c r="Q116" s="38"/>
    </row>
    <row r="117" spans="1:17" x14ac:dyDescent="0.25">
      <c r="A117" s="7" t="s">
        <v>96</v>
      </c>
      <c r="B117" s="3" t="s">
        <v>99</v>
      </c>
      <c r="C117" s="14">
        <v>13600000</v>
      </c>
      <c r="D117" s="14">
        <v>0</v>
      </c>
      <c r="E117" s="14">
        <v>0</v>
      </c>
      <c r="F117" s="14">
        <v>0</v>
      </c>
      <c r="G117" s="14">
        <v>0</v>
      </c>
      <c r="H117" s="14">
        <v>0</v>
      </c>
      <c r="I117" s="14">
        <v>13600000</v>
      </c>
      <c r="J117" s="14">
        <v>1025000</v>
      </c>
      <c r="K117" s="14">
        <v>6025000</v>
      </c>
      <c r="L117" s="14">
        <v>3275000</v>
      </c>
      <c r="M117" s="14">
        <v>3275000</v>
      </c>
      <c r="N117" s="33">
        <v>13600000</v>
      </c>
      <c r="O117" s="31">
        <v>1</v>
      </c>
      <c r="Q117" s="38"/>
    </row>
    <row r="118" spans="1:17" x14ac:dyDescent="0.25">
      <c r="A118" s="7" t="s">
        <v>96</v>
      </c>
      <c r="B118" s="3" t="s">
        <v>98</v>
      </c>
      <c r="C118" s="14">
        <v>748200</v>
      </c>
      <c r="D118" s="14">
        <v>0</v>
      </c>
      <c r="E118" s="14">
        <v>0</v>
      </c>
      <c r="F118" s="14">
        <v>0</v>
      </c>
      <c r="G118" s="14">
        <v>0</v>
      </c>
      <c r="H118" s="14">
        <v>0</v>
      </c>
      <c r="I118" s="14">
        <v>748200</v>
      </c>
      <c r="J118" s="14">
        <v>0</v>
      </c>
      <c r="K118" s="14">
        <v>0</v>
      </c>
      <c r="L118" s="14">
        <v>766308</v>
      </c>
      <c r="M118" s="14">
        <v>0</v>
      </c>
      <c r="N118" s="33">
        <v>766308</v>
      </c>
      <c r="O118" s="31">
        <v>1.0242020850040097</v>
      </c>
      <c r="Q118" s="38"/>
    </row>
    <row r="119" spans="1:17" x14ac:dyDescent="0.25">
      <c r="A119" s="7" t="s">
        <v>96</v>
      </c>
      <c r="B119" s="3" t="s">
        <v>12</v>
      </c>
      <c r="C119" s="17">
        <v>144020214</v>
      </c>
      <c r="D119" s="17">
        <v>0</v>
      </c>
      <c r="E119" s="17">
        <v>0</v>
      </c>
      <c r="F119" s="17">
        <v>3500000</v>
      </c>
      <c r="G119" s="14">
        <v>-2000000</v>
      </c>
      <c r="H119" s="14">
        <v>1500000</v>
      </c>
      <c r="I119" s="14">
        <v>145520214</v>
      </c>
      <c r="J119" s="14">
        <v>14475771.629999638</v>
      </c>
      <c r="K119" s="14">
        <v>15579084.989999771</v>
      </c>
      <c r="L119" s="14">
        <v>16256281.509999514</v>
      </c>
      <c r="M119" s="14">
        <v>82646807</v>
      </c>
      <c r="N119" s="33">
        <v>128957945.12999892</v>
      </c>
      <c r="O119" s="31">
        <v>0.88618578536449188</v>
      </c>
      <c r="Q119" s="38"/>
    </row>
    <row r="120" spans="1:17" x14ac:dyDescent="0.25">
      <c r="A120" s="7" t="s">
        <v>96</v>
      </c>
      <c r="B120" s="2" t="s">
        <v>0</v>
      </c>
      <c r="C120" s="18">
        <v>6987022414</v>
      </c>
      <c r="D120" s="18">
        <v>0</v>
      </c>
      <c r="E120" s="18">
        <v>0</v>
      </c>
      <c r="F120" s="18">
        <v>12150000</v>
      </c>
      <c r="G120" s="18">
        <v>-300827500</v>
      </c>
      <c r="H120" s="18">
        <v>-288677500</v>
      </c>
      <c r="I120" s="18">
        <v>6698344914</v>
      </c>
      <c r="J120" s="18">
        <f>SUM(J109:J119)</f>
        <v>1413658157.5999999</v>
      </c>
      <c r="K120" s="18">
        <f>SUM(K109:K119)</f>
        <v>1687220613.4899998</v>
      </c>
      <c r="L120" s="18">
        <f>SUM(L109:L119)</f>
        <v>1841628820.3399994</v>
      </c>
      <c r="M120" s="18">
        <f>SUM(M109:M119)</f>
        <v>1621517076.7799997</v>
      </c>
      <c r="N120" s="30">
        <v>6564024668.2099991</v>
      </c>
      <c r="O120" s="32">
        <v>0.97994724853459514</v>
      </c>
      <c r="Q120" s="38"/>
    </row>
    <row r="121" spans="1:17" x14ac:dyDescent="0.25">
      <c r="A121" s="7" t="s">
        <v>409</v>
      </c>
      <c r="B121" s="13" t="s">
        <v>441</v>
      </c>
      <c r="C121" s="14"/>
      <c r="D121" s="14"/>
      <c r="E121" s="14"/>
      <c r="F121" s="14"/>
      <c r="G121" s="14"/>
      <c r="H121" s="14"/>
      <c r="I121" s="14"/>
      <c r="J121" s="14"/>
      <c r="K121" s="14"/>
      <c r="L121" s="14"/>
      <c r="M121" s="14"/>
      <c r="N121" s="33"/>
      <c r="O121" s="31"/>
      <c r="Q121" s="38"/>
    </row>
    <row r="122" spans="1:17" x14ac:dyDescent="0.25">
      <c r="A122" s="7" t="s">
        <v>409</v>
      </c>
      <c r="B122" s="3" t="s">
        <v>440</v>
      </c>
      <c r="C122" s="14">
        <v>159749700</v>
      </c>
      <c r="D122" s="14">
        <v>0</v>
      </c>
      <c r="E122" s="14">
        <v>0</v>
      </c>
      <c r="F122" s="14">
        <v>0</v>
      </c>
      <c r="G122" s="14">
        <v>-9800000</v>
      </c>
      <c r="H122" s="14">
        <v>-9800000</v>
      </c>
      <c r="I122" s="14">
        <v>149949700</v>
      </c>
      <c r="J122" s="14">
        <v>120346101.8</v>
      </c>
      <c r="K122" s="14">
        <v>-47604442.629999995</v>
      </c>
      <c r="L122" s="14">
        <v>-11343372.740000002</v>
      </c>
      <c r="M122" s="14">
        <v>48909092.520000003</v>
      </c>
      <c r="N122" s="33">
        <v>110307378.95</v>
      </c>
      <c r="O122" s="31">
        <v>0.7356292073275239</v>
      </c>
      <c r="Q122" s="38"/>
    </row>
    <row r="123" spans="1:17" x14ac:dyDescent="0.25">
      <c r="A123" s="7" t="s">
        <v>409</v>
      </c>
      <c r="B123" s="3" t="s">
        <v>439</v>
      </c>
      <c r="C123" s="14">
        <v>157139600</v>
      </c>
      <c r="D123" s="14">
        <v>0</v>
      </c>
      <c r="E123" s="14">
        <v>0</v>
      </c>
      <c r="F123" s="14">
        <v>0</v>
      </c>
      <c r="G123" s="14">
        <v>42866700</v>
      </c>
      <c r="H123" s="14">
        <v>42866700</v>
      </c>
      <c r="I123" s="14">
        <v>200006300</v>
      </c>
      <c r="J123" s="14">
        <v>0</v>
      </c>
      <c r="K123" s="14">
        <v>0</v>
      </c>
      <c r="L123" s="14">
        <v>78569800</v>
      </c>
      <c r="M123" s="14">
        <v>121436500</v>
      </c>
      <c r="N123" s="33">
        <v>200006300</v>
      </c>
      <c r="O123" s="31">
        <v>1</v>
      </c>
      <c r="Q123" s="38"/>
    </row>
    <row r="124" spans="1:17" x14ac:dyDescent="0.25">
      <c r="A124" s="7" t="s">
        <v>409</v>
      </c>
      <c r="B124" s="3" t="s">
        <v>438</v>
      </c>
      <c r="C124" s="14">
        <v>100000000</v>
      </c>
      <c r="D124" s="14">
        <v>0</v>
      </c>
      <c r="E124" s="14">
        <v>0</v>
      </c>
      <c r="F124" s="14">
        <v>0</v>
      </c>
      <c r="G124" s="14">
        <v>-100000000</v>
      </c>
      <c r="H124" s="14">
        <v>-100000000</v>
      </c>
      <c r="I124" s="14">
        <v>0</v>
      </c>
      <c r="J124" s="14">
        <v>0</v>
      </c>
      <c r="K124" s="14">
        <v>0</v>
      </c>
      <c r="L124" s="14">
        <v>0</v>
      </c>
      <c r="M124" s="14">
        <v>0</v>
      </c>
      <c r="N124" s="33">
        <v>0</v>
      </c>
      <c r="O124" s="31"/>
      <c r="Q124" s="38"/>
    </row>
    <row r="125" spans="1:17" x14ac:dyDescent="0.25">
      <c r="A125" s="7" t="s">
        <v>409</v>
      </c>
      <c r="B125" s="3" t="s">
        <v>437</v>
      </c>
      <c r="C125" s="14">
        <v>100000000</v>
      </c>
      <c r="D125" s="14">
        <v>0</v>
      </c>
      <c r="E125" s="14">
        <v>0</v>
      </c>
      <c r="F125" s="14">
        <v>0</v>
      </c>
      <c r="G125" s="14">
        <v>-60000000</v>
      </c>
      <c r="H125" s="14">
        <v>-60000000</v>
      </c>
      <c r="I125" s="14">
        <v>40000000</v>
      </c>
      <c r="J125" s="14">
        <v>28061019.059999999</v>
      </c>
      <c r="K125" s="14">
        <v>6143365.2300000004</v>
      </c>
      <c r="L125" s="14">
        <v>-688903</v>
      </c>
      <c r="M125" s="14">
        <v>0</v>
      </c>
      <c r="N125" s="33">
        <v>33515481.289999999</v>
      </c>
      <c r="O125" s="31">
        <v>0.83788703224999994</v>
      </c>
      <c r="Q125" s="38"/>
    </row>
    <row r="126" spans="1:17" x14ac:dyDescent="0.25">
      <c r="A126" s="7" t="s">
        <v>409</v>
      </c>
      <c r="B126" s="3" t="s">
        <v>436</v>
      </c>
      <c r="C126" s="14">
        <v>64661100</v>
      </c>
      <c r="D126" s="14">
        <v>0</v>
      </c>
      <c r="E126" s="14">
        <v>0</v>
      </c>
      <c r="F126" s="14">
        <v>0</v>
      </c>
      <c r="G126" s="14">
        <v>-194700</v>
      </c>
      <c r="H126" s="14">
        <v>-194700</v>
      </c>
      <c r="I126" s="14">
        <v>64466400</v>
      </c>
      <c r="J126" s="14">
        <v>0</v>
      </c>
      <c r="K126" s="14">
        <v>0</v>
      </c>
      <c r="L126" s="14">
        <v>32330550</v>
      </c>
      <c r="M126" s="14">
        <v>32135850</v>
      </c>
      <c r="N126" s="33">
        <v>64466400</v>
      </c>
      <c r="O126" s="31">
        <v>1</v>
      </c>
      <c r="Q126" s="38"/>
    </row>
    <row r="127" spans="1:17" x14ac:dyDescent="0.25">
      <c r="A127" s="7" t="s">
        <v>409</v>
      </c>
      <c r="B127" s="3" t="s">
        <v>435</v>
      </c>
      <c r="C127" s="14">
        <v>44000000</v>
      </c>
      <c r="D127" s="14">
        <v>0</v>
      </c>
      <c r="E127" s="14">
        <v>0</v>
      </c>
      <c r="F127" s="14">
        <v>0</v>
      </c>
      <c r="G127" s="14">
        <v>-18000000</v>
      </c>
      <c r="H127" s="14">
        <v>-18000000</v>
      </c>
      <c r="I127" s="14">
        <v>26000000</v>
      </c>
      <c r="J127" s="14">
        <v>931200</v>
      </c>
      <c r="K127" s="14">
        <v>145230</v>
      </c>
      <c r="L127" s="14">
        <v>227400</v>
      </c>
      <c r="M127" s="14">
        <v>22441246</v>
      </c>
      <c r="N127" s="33">
        <v>23745076</v>
      </c>
      <c r="O127" s="31">
        <v>0.9132721538461539</v>
      </c>
      <c r="Q127" s="38"/>
    </row>
    <row r="128" spans="1:17" x14ac:dyDescent="0.25">
      <c r="A128" s="7" t="s">
        <v>409</v>
      </c>
      <c r="B128" s="3" t="s">
        <v>434</v>
      </c>
      <c r="C128" s="14">
        <v>36100000</v>
      </c>
      <c r="D128" s="14">
        <v>0</v>
      </c>
      <c r="E128" s="14">
        <v>0</v>
      </c>
      <c r="F128" s="14">
        <v>0</v>
      </c>
      <c r="G128" s="14">
        <v>0</v>
      </c>
      <c r="H128" s="14">
        <v>0</v>
      </c>
      <c r="I128" s="14">
        <v>36100000</v>
      </c>
      <c r="J128" s="14">
        <v>0</v>
      </c>
      <c r="K128" s="14">
        <v>1000000</v>
      </c>
      <c r="L128" s="14">
        <v>-900000</v>
      </c>
      <c r="M128" s="14">
        <v>35980000</v>
      </c>
      <c r="N128" s="33">
        <v>36080000</v>
      </c>
      <c r="O128" s="31">
        <v>0.99944598337950141</v>
      </c>
      <c r="Q128" s="38"/>
    </row>
    <row r="129" spans="1:17" x14ac:dyDescent="0.25">
      <c r="A129" s="7" t="s">
        <v>409</v>
      </c>
      <c r="B129" s="3" t="s">
        <v>433</v>
      </c>
      <c r="C129" s="14">
        <v>19707300</v>
      </c>
      <c r="D129" s="14">
        <v>0</v>
      </c>
      <c r="E129" s="14">
        <v>0</v>
      </c>
      <c r="F129" s="14">
        <v>0</v>
      </c>
      <c r="G129" s="14">
        <v>19649400</v>
      </c>
      <c r="H129" s="14">
        <v>19649400</v>
      </c>
      <c r="I129" s="14">
        <v>39356700</v>
      </c>
      <c r="J129" s="14">
        <v>0</v>
      </c>
      <c r="K129" s="14">
        <v>0</v>
      </c>
      <c r="L129" s="14">
        <v>9853650</v>
      </c>
      <c r="M129" s="14">
        <v>29503035</v>
      </c>
      <c r="N129" s="33">
        <v>39356685</v>
      </c>
      <c r="O129" s="31">
        <v>0.99999961887048461</v>
      </c>
      <c r="Q129" s="38"/>
    </row>
    <row r="130" spans="1:17" x14ac:dyDescent="0.25">
      <c r="A130" s="7" t="s">
        <v>409</v>
      </c>
      <c r="B130" s="3" t="s">
        <v>432</v>
      </c>
      <c r="C130" s="14">
        <v>17304200</v>
      </c>
      <c r="D130" s="14">
        <v>0</v>
      </c>
      <c r="E130" s="14">
        <v>0</v>
      </c>
      <c r="F130" s="14">
        <v>0</v>
      </c>
      <c r="G130" s="14">
        <v>0</v>
      </c>
      <c r="H130" s="14">
        <v>0</v>
      </c>
      <c r="I130" s="14">
        <v>17304200</v>
      </c>
      <c r="J130" s="14">
        <v>4049176</v>
      </c>
      <c r="K130" s="14">
        <v>2150100</v>
      </c>
      <c r="L130" s="14">
        <v>6218902.0999999996</v>
      </c>
      <c r="M130" s="14">
        <v>8743538.9000000004</v>
      </c>
      <c r="N130" s="33">
        <v>21161717</v>
      </c>
      <c r="O130" s="31">
        <v>1.2229237410570843</v>
      </c>
      <c r="Q130" s="38"/>
    </row>
    <row r="131" spans="1:17" x14ac:dyDescent="0.25">
      <c r="A131" s="7" t="s">
        <v>409</v>
      </c>
      <c r="B131" s="3" t="s">
        <v>431</v>
      </c>
      <c r="C131" s="14">
        <v>16400000</v>
      </c>
      <c r="D131" s="14">
        <v>0</v>
      </c>
      <c r="E131" s="14">
        <v>0</v>
      </c>
      <c r="F131" s="14">
        <v>0</v>
      </c>
      <c r="G131" s="14">
        <v>0</v>
      </c>
      <c r="H131" s="14">
        <v>0</v>
      </c>
      <c r="I131" s="14">
        <v>16400000</v>
      </c>
      <c r="J131" s="14">
        <v>0</v>
      </c>
      <c r="K131" s="14">
        <v>6964168</v>
      </c>
      <c r="L131" s="14">
        <v>3468424.5</v>
      </c>
      <c r="M131" s="14">
        <v>5967407.5</v>
      </c>
      <c r="N131" s="33">
        <v>16400000</v>
      </c>
      <c r="O131" s="31">
        <v>1</v>
      </c>
      <c r="Q131" s="38"/>
    </row>
    <row r="132" spans="1:17" x14ac:dyDescent="0.25">
      <c r="A132" s="7" t="s">
        <v>409</v>
      </c>
      <c r="B132" s="3" t="s">
        <v>430</v>
      </c>
      <c r="C132" s="14">
        <v>10901000</v>
      </c>
      <c r="D132" s="14">
        <v>0</v>
      </c>
      <c r="E132" s="14">
        <v>0</v>
      </c>
      <c r="F132" s="14">
        <v>0</v>
      </c>
      <c r="G132" s="14">
        <v>0</v>
      </c>
      <c r="H132" s="14">
        <v>0</v>
      </c>
      <c r="I132" s="14">
        <v>10901000</v>
      </c>
      <c r="J132" s="14">
        <v>0</v>
      </c>
      <c r="K132" s="14">
        <v>3281633.22</v>
      </c>
      <c r="L132" s="14">
        <v>2453020.4300000002</v>
      </c>
      <c r="M132" s="14">
        <v>4947302.57</v>
      </c>
      <c r="N132" s="33">
        <v>10681956.220000001</v>
      </c>
      <c r="O132" s="31">
        <v>0.9799060838455188</v>
      </c>
      <c r="Q132" s="38"/>
    </row>
    <row r="133" spans="1:17" x14ac:dyDescent="0.25">
      <c r="A133" s="7" t="s">
        <v>409</v>
      </c>
      <c r="B133" s="3" t="s">
        <v>429</v>
      </c>
      <c r="C133" s="14">
        <v>10435000</v>
      </c>
      <c r="D133" s="14">
        <v>0</v>
      </c>
      <c r="E133" s="14">
        <v>0</v>
      </c>
      <c r="F133" s="14">
        <v>0</v>
      </c>
      <c r="G133" s="14">
        <v>0</v>
      </c>
      <c r="H133" s="14">
        <v>0</v>
      </c>
      <c r="I133" s="14">
        <v>10435000</v>
      </c>
      <c r="J133" s="14">
        <v>840045.77</v>
      </c>
      <c r="K133" s="14">
        <v>352758.69999999995</v>
      </c>
      <c r="L133" s="14">
        <v>294545.10000000009</v>
      </c>
      <c r="M133" s="14">
        <v>4393059.1999999993</v>
      </c>
      <c r="N133" s="33">
        <v>5880408.7699999996</v>
      </c>
      <c r="O133" s="31">
        <v>0.56352743363679914</v>
      </c>
      <c r="Q133" s="38"/>
    </row>
    <row r="134" spans="1:17" x14ac:dyDescent="0.25">
      <c r="A134" s="7" t="s">
        <v>409</v>
      </c>
      <c r="B134" s="3" t="s">
        <v>428</v>
      </c>
      <c r="C134" s="14">
        <v>10404000</v>
      </c>
      <c r="D134" s="14">
        <v>0</v>
      </c>
      <c r="E134" s="14">
        <v>0</v>
      </c>
      <c r="F134" s="14">
        <v>2000000</v>
      </c>
      <c r="G134" s="14">
        <v>10000000</v>
      </c>
      <c r="H134" s="14">
        <v>12000000</v>
      </c>
      <c r="I134" s="14">
        <v>22404000</v>
      </c>
      <c r="J134" s="14">
        <v>1332403.46</v>
      </c>
      <c r="K134" s="14">
        <v>2465621.69</v>
      </c>
      <c r="L134" s="14">
        <v>5058055.5</v>
      </c>
      <c r="M134" s="14">
        <v>13295191.770000001</v>
      </c>
      <c r="N134" s="33">
        <v>22151272.420000002</v>
      </c>
      <c r="O134" s="31">
        <v>0.988719533119086</v>
      </c>
      <c r="Q134" s="38"/>
    </row>
    <row r="135" spans="1:17" x14ac:dyDescent="0.25">
      <c r="A135" s="7" t="s">
        <v>409</v>
      </c>
      <c r="B135" s="3" t="s">
        <v>427</v>
      </c>
      <c r="C135" s="14">
        <v>10000000</v>
      </c>
      <c r="D135" s="14">
        <v>0</v>
      </c>
      <c r="E135" s="14">
        <v>0</v>
      </c>
      <c r="F135" s="14">
        <v>0</v>
      </c>
      <c r="G135" s="14">
        <v>0</v>
      </c>
      <c r="H135" s="14">
        <v>0</v>
      </c>
      <c r="I135" s="14">
        <v>10000000</v>
      </c>
      <c r="J135" s="14">
        <v>0</v>
      </c>
      <c r="K135" s="14">
        <v>6753925</v>
      </c>
      <c r="L135" s="14">
        <v>0</v>
      </c>
      <c r="M135" s="14">
        <v>3209053.5</v>
      </c>
      <c r="N135" s="33">
        <v>9962978.5</v>
      </c>
      <c r="O135" s="31">
        <v>0.99629785000000004</v>
      </c>
      <c r="Q135" s="38"/>
    </row>
    <row r="136" spans="1:17" x14ac:dyDescent="0.25">
      <c r="A136" s="7" t="s">
        <v>409</v>
      </c>
      <c r="B136" s="3" t="s">
        <v>426</v>
      </c>
      <c r="C136" s="14">
        <v>4297000</v>
      </c>
      <c r="D136" s="14">
        <v>0</v>
      </c>
      <c r="E136" s="14">
        <v>0</v>
      </c>
      <c r="F136" s="14">
        <v>0</v>
      </c>
      <c r="G136" s="14">
        <v>0</v>
      </c>
      <c r="H136" s="14">
        <v>0</v>
      </c>
      <c r="I136" s="14">
        <v>4297000</v>
      </c>
      <c r="J136" s="14">
        <v>0</v>
      </c>
      <c r="K136" s="14">
        <v>0</v>
      </c>
      <c r="L136" s="14">
        <v>0</v>
      </c>
      <c r="M136" s="14">
        <v>3598684.95</v>
      </c>
      <c r="N136" s="33">
        <v>3598684.95</v>
      </c>
      <c r="O136" s="31">
        <v>0.83748777053758439</v>
      </c>
      <c r="Q136" s="38"/>
    </row>
    <row r="137" spans="1:17" x14ac:dyDescent="0.25">
      <c r="A137" s="7" t="s">
        <v>409</v>
      </c>
      <c r="B137" s="3" t="s">
        <v>425</v>
      </c>
      <c r="C137" s="14">
        <v>3900000</v>
      </c>
      <c r="D137" s="14">
        <v>0</v>
      </c>
      <c r="E137" s="14">
        <v>0</v>
      </c>
      <c r="F137" s="14">
        <v>0</v>
      </c>
      <c r="G137" s="14">
        <v>0</v>
      </c>
      <c r="H137" s="14">
        <v>0</v>
      </c>
      <c r="I137" s="14">
        <v>3900000</v>
      </c>
      <c r="J137" s="14">
        <v>0</v>
      </c>
      <c r="K137" s="14">
        <v>1950000</v>
      </c>
      <c r="L137" s="14">
        <v>0</v>
      </c>
      <c r="M137" s="14">
        <v>2145000</v>
      </c>
      <c r="N137" s="33">
        <v>4095000</v>
      </c>
      <c r="O137" s="31">
        <v>1.05</v>
      </c>
      <c r="Q137" s="38"/>
    </row>
    <row r="138" spans="1:17" x14ac:dyDescent="0.25">
      <c r="A138" s="7" t="s">
        <v>409</v>
      </c>
      <c r="B138" s="3" t="s">
        <v>424</v>
      </c>
      <c r="C138" s="14">
        <v>3700000</v>
      </c>
      <c r="D138" s="14">
        <v>0</v>
      </c>
      <c r="E138" s="14">
        <v>0</v>
      </c>
      <c r="F138" s="14">
        <v>0</v>
      </c>
      <c r="G138" s="14">
        <v>0</v>
      </c>
      <c r="H138" s="14">
        <v>0</v>
      </c>
      <c r="I138" s="14">
        <v>3700000</v>
      </c>
      <c r="J138" s="14">
        <v>0</v>
      </c>
      <c r="K138" s="14">
        <v>0</v>
      </c>
      <c r="L138" s="14">
        <v>6000000</v>
      </c>
      <c r="M138" s="14">
        <v>-2300000</v>
      </c>
      <c r="N138" s="33">
        <v>3700000</v>
      </c>
      <c r="O138" s="31">
        <v>1</v>
      </c>
      <c r="Q138" s="38"/>
    </row>
    <row r="139" spans="1:17" x14ac:dyDescent="0.25">
      <c r="A139" s="7" t="s">
        <v>409</v>
      </c>
      <c r="B139" s="3" t="s">
        <v>423</v>
      </c>
      <c r="C139" s="14">
        <v>2500000</v>
      </c>
      <c r="D139" s="14">
        <v>0</v>
      </c>
      <c r="E139" s="14">
        <v>0</v>
      </c>
      <c r="F139" s="14">
        <v>0</v>
      </c>
      <c r="G139" s="14">
        <v>0</v>
      </c>
      <c r="H139" s="14">
        <v>0</v>
      </c>
      <c r="I139" s="14">
        <v>2500000</v>
      </c>
      <c r="J139" s="14">
        <v>0</v>
      </c>
      <c r="K139" s="14">
        <v>0</v>
      </c>
      <c r="L139" s="14">
        <v>2000000</v>
      </c>
      <c r="M139" s="14">
        <v>1500000</v>
      </c>
      <c r="N139" s="33">
        <v>3500000</v>
      </c>
      <c r="O139" s="31">
        <v>1.4</v>
      </c>
      <c r="Q139" s="38"/>
    </row>
    <row r="140" spans="1:17" x14ac:dyDescent="0.25">
      <c r="A140" s="7" t="s">
        <v>409</v>
      </c>
      <c r="B140" s="3" t="s">
        <v>422</v>
      </c>
      <c r="C140" s="14">
        <v>2000000</v>
      </c>
      <c r="D140" s="14">
        <v>0</v>
      </c>
      <c r="E140" s="14">
        <v>0</v>
      </c>
      <c r="F140" s="14">
        <v>0</v>
      </c>
      <c r="G140" s="14">
        <v>0</v>
      </c>
      <c r="H140" s="14">
        <v>0</v>
      </c>
      <c r="I140" s="14">
        <v>2000000</v>
      </c>
      <c r="J140" s="14">
        <v>0</v>
      </c>
      <c r="K140" s="14">
        <v>0</v>
      </c>
      <c r="L140" s="14">
        <v>0</v>
      </c>
      <c r="M140" s="14">
        <v>0</v>
      </c>
      <c r="N140" s="33">
        <v>0</v>
      </c>
      <c r="O140" s="31">
        <v>0</v>
      </c>
      <c r="Q140" s="38"/>
    </row>
    <row r="141" spans="1:17" x14ac:dyDescent="0.25">
      <c r="A141" s="7" t="s">
        <v>409</v>
      </c>
      <c r="B141" s="3" t="s">
        <v>421</v>
      </c>
      <c r="C141" s="14">
        <v>1000000</v>
      </c>
      <c r="D141" s="14">
        <v>0</v>
      </c>
      <c r="E141" s="14">
        <v>0</v>
      </c>
      <c r="F141" s="14">
        <v>0</v>
      </c>
      <c r="G141" s="14">
        <v>0</v>
      </c>
      <c r="H141" s="14">
        <v>0</v>
      </c>
      <c r="I141" s="14">
        <v>1000000</v>
      </c>
      <c r="J141" s="14">
        <v>300000</v>
      </c>
      <c r="K141" s="14">
        <v>0</v>
      </c>
      <c r="L141" s="14">
        <v>375000</v>
      </c>
      <c r="M141" s="14">
        <v>300000</v>
      </c>
      <c r="N141" s="33">
        <v>975000</v>
      </c>
      <c r="O141" s="31">
        <v>0.97499999999999998</v>
      </c>
      <c r="Q141" s="38"/>
    </row>
    <row r="142" spans="1:17" x14ac:dyDescent="0.25">
      <c r="A142" s="7" t="s">
        <v>409</v>
      </c>
      <c r="B142" s="3" t="s">
        <v>420</v>
      </c>
      <c r="C142" s="14">
        <v>500000</v>
      </c>
      <c r="D142" s="14">
        <v>0</v>
      </c>
      <c r="E142" s="14">
        <v>0</v>
      </c>
      <c r="F142" s="14">
        <v>0</v>
      </c>
      <c r="G142" s="14">
        <v>0</v>
      </c>
      <c r="H142" s="14">
        <v>0</v>
      </c>
      <c r="I142" s="14">
        <v>500000</v>
      </c>
      <c r="J142" s="14">
        <v>100000</v>
      </c>
      <c r="K142" s="14">
        <v>398695</v>
      </c>
      <c r="L142" s="14">
        <v>0</v>
      </c>
      <c r="M142" s="14">
        <v>0</v>
      </c>
      <c r="N142" s="33">
        <v>498695</v>
      </c>
      <c r="O142" s="31">
        <v>0.99739</v>
      </c>
      <c r="Q142" s="38"/>
    </row>
    <row r="143" spans="1:17" x14ac:dyDescent="0.25">
      <c r="A143" s="7" t="s">
        <v>409</v>
      </c>
      <c r="B143" s="3" t="s">
        <v>419</v>
      </c>
      <c r="C143" s="14">
        <v>350000</v>
      </c>
      <c r="D143" s="14">
        <v>0</v>
      </c>
      <c r="E143" s="14">
        <v>0</v>
      </c>
      <c r="F143" s="14">
        <v>0</v>
      </c>
      <c r="G143" s="14">
        <v>0</v>
      </c>
      <c r="H143" s="14">
        <v>0</v>
      </c>
      <c r="I143" s="14">
        <v>350000</v>
      </c>
      <c r="J143" s="14">
        <v>4542.84</v>
      </c>
      <c r="K143" s="14">
        <v>0</v>
      </c>
      <c r="L143" s="14">
        <v>0</v>
      </c>
      <c r="M143" s="14">
        <v>5924499.6100000003</v>
      </c>
      <c r="N143" s="33">
        <v>5929042.4500000002</v>
      </c>
      <c r="O143" s="31">
        <v>16.940121285714287</v>
      </c>
      <c r="Q143" s="38"/>
    </row>
    <row r="144" spans="1:17" x14ac:dyDescent="0.25">
      <c r="A144" s="7" t="s">
        <v>409</v>
      </c>
      <c r="B144" s="3" t="s">
        <v>418</v>
      </c>
      <c r="C144" s="14">
        <v>0</v>
      </c>
      <c r="D144" s="14">
        <v>0</v>
      </c>
      <c r="E144" s="14">
        <v>0</v>
      </c>
      <c r="F144" s="14">
        <v>0</v>
      </c>
      <c r="G144" s="14">
        <v>0</v>
      </c>
      <c r="H144" s="14">
        <v>0</v>
      </c>
      <c r="I144" s="14">
        <v>0</v>
      </c>
      <c r="J144" s="14">
        <v>921916</v>
      </c>
      <c r="K144" s="14">
        <v>106734</v>
      </c>
      <c r="L144" s="14">
        <v>-709850</v>
      </c>
      <c r="M144" s="14">
        <v>2148524</v>
      </c>
      <c r="N144" s="33">
        <v>2467324</v>
      </c>
      <c r="O144" s="31"/>
      <c r="Q144" s="38"/>
    </row>
    <row r="145" spans="1:17" x14ac:dyDescent="0.25">
      <c r="A145" s="7" t="s">
        <v>409</v>
      </c>
      <c r="B145" s="3" t="s">
        <v>417</v>
      </c>
      <c r="C145" s="14">
        <v>0</v>
      </c>
      <c r="D145" s="14">
        <v>0</v>
      </c>
      <c r="E145" s="14">
        <v>0</v>
      </c>
      <c r="F145" s="14">
        <v>0</v>
      </c>
      <c r="G145" s="14">
        <v>0</v>
      </c>
      <c r="H145" s="14">
        <v>0</v>
      </c>
      <c r="I145" s="14">
        <v>0</v>
      </c>
      <c r="J145" s="14">
        <v>-13800.1</v>
      </c>
      <c r="K145" s="14">
        <v>41100</v>
      </c>
      <c r="L145" s="14">
        <v>60599.999999999993</v>
      </c>
      <c r="M145" s="14">
        <v>-79750</v>
      </c>
      <c r="N145" s="33">
        <v>8149.8999999999942</v>
      </c>
      <c r="O145" s="31"/>
      <c r="Q145" s="38"/>
    </row>
    <row r="146" spans="1:17" x14ac:dyDescent="0.25">
      <c r="A146" s="7" t="s">
        <v>409</v>
      </c>
      <c r="B146" s="3" t="s">
        <v>416</v>
      </c>
      <c r="C146" s="14">
        <v>0</v>
      </c>
      <c r="D146" s="14">
        <v>0</v>
      </c>
      <c r="E146" s="14">
        <v>0</v>
      </c>
      <c r="F146" s="14">
        <v>0</v>
      </c>
      <c r="G146" s="14">
        <v>0</v>
      </c>
      <c r="H146" s="14">
        <v>0</v>
      </c>
      <c r="I146" s="14">
        <v>0</v>
      </c>
      <c r="J146" s="14">
        <v>3677181</v>
      </c>
      <c r="K146" s="14">
        <v>128901</v>
      </c>
      <c r="L146" s="14">
        <v>-2864528</v>
      </c>
      <c r="M146" s="14">
        <v>8266550</v>
      </c>
      <c r="N146" s="33">
        <v>9208104</v>
      </c>
      <c r="O146" s="31"/>
      <c r="Q146" s="38"/>
    </row>
    <row r="147" spans="1:17" x14ac:dyDescent="0.25">
      <c r="A147" s="7" t="s">
        <v>409</v>
      </c>
      <c r="B147" s="3" t="s">
        <v>170</v>
      </c>
      <c r="C147" s="14">
        <v>0</v>
      </c>
      <c r="D147" s="14">
        <v>0</v>
      </c>
      <c r="E147" s="14">
        <v>0</v>
      </c>
      <c r="F147" s="14">
        <v>0</v>
      </c>
      <c r="G147" s="14">
        <v>0</v>
      </c>
      <c r="H147" s="14">
        <v>0</v>
      </c>
      <c r="I147" s="14">
        <v>0</v>
      </c>
      <c r="J147" s="14">
        <v>31372.5</v>
      </c>
      <c r="K147" s="14">
        <v>118395</v>
      </c>
      <c r="L147" s="14">
        <v>129696.90000000002</v>
      </c>
      <c r="M147" s="14">
        <v>-231891.00000000003</v>
      </c>
      <c r="N147" s="33">
        <v>47573.399999999994</v>
      </c>
      <c r="O147" s="31"/>
      <c r="Q147" s="38"/>
    </row>
    <row r="148" spans="1:17" x14ac:dyDescent="0.25">
      <c r="A148" s="7" t="s">
        <v>409</v>
      </c>
      <c r="B148" s="3" t="s">
        <v>415</v>
      </c>
      <c r="C148" s="14">
        <v>0</v>
      </c>
      <c r="D148" s="14">
        <v>0</v>
      </c>
      <c r="E148" s="14">
        <v>0</v>
      </c>
      <c r="F148" s="14">
        <v>0</v>
      </c>
      <c r="G148" s="14">
        <v>0</v>
      </c>
      <c r="H148" s="14">
        <v>0</v>
      </c>
      <c r="I148" s="14">
        <v>0</v>
      </c>
      <c r="J148" s="14">
        <v>0</v>
      </c>
      <c r="K148" s="14">
        <v>11894.49</v>
      </c>
      <c r="L148" s="14">
        <v>0</v>
      </c>
      <c r="M148" s="14">
        <v>5617.5500000000011</v>
      </c>
      <c r="N148" s="33">
        <v>17512.04</v>
      </c>
      <c r="O148" s="31"/>
      <c r="Q148" s="38"/>
    </row>
    <row r="149" spans="1:17" x14ac:dyDescent="0.25">
      <c r="A149" s="7" t="s">
        <v>409</v>
      </c>
      <c r="B149" s="3" t="s">
        <v>414</v>
      </c>
      <c r="C149" s="14">
        <v>0</v>
      </c>
      <c r="D149" s="14">
        <v>0</v>
      </c>
      <c r="E149" s="14">
        <v>0</v>
      </c>
      <c r="F149" s="14">
        <v>0</v>
      </c>
      <c r="G149" s="14">
        <v>0</v>
      </c>
      <c r="H149" s="14">
        <v>0</v>
      </c>
      <c r="I149" s="14">
        <v>0</v>
      </c>
      <c r="J149" s="14">
        <v>16800</v>
      </c>
      <c r="K149" s="14">
        <v>99600</v>
      </c>
      <c r="L149" s="14">
        <v>289800</v>
      </c>
      <c r="M149" s="14">
        <v>-340200</v>
      </c>
      <c r="N149" s="33">
        <v>66000</v>
      </c>
      <c r="O149" s="31"/>
      <c r="Q149" s="38"/>
    </row>
    <row r="150" spans="1:17" x14ac:dyDescent="0.25">
      <c r="A150" s="7" t="s">
        <v>409</v>
      </c>
      <c r="B150" s="7" t="s">
        <v>413</v>
      </c>
      <c r="C150" s="14">
        <v>0</v>
      </c>
      <c r="D150" s="14">
        <v>0</v>
      </c>
      <c r="E150" s="14">
        <v>0</v>
      </c>
      <c r="F150" s="14">
        <v>0</v>
      </c>
      <c r="G150" s="14">
        <v>0</v>
      </c>
      <c r="H150" s="14">
        <v>0</v>
      </c>
      <c r="I150" s="14">
        <v>0</v>
      </c>
      <c r="J150" s="14" t="s">
        <v>44</v>
      </c>
      <c r="K150" s="14" t="s">
        <v>44</v>
      </c>
      <c r="L150" s="14" t="s">
        <v>44</v>
      </c>
      <c r="M150" s="14">
        <v>-37500</v>
      </c>
      <c r="N150" s="33">
        <v>-37500</v>
      </c>
      <c r="O150" s="31"/>
      <c r="Q150" s="38"/>
    </row>
    <row r="151" spans="1:17" x14ac:dyDescent="0.25">
      <c r="A151" s="7" t="s">
        <v>409</v>
      </c>
      <c r="B151" s="3" t="s">
        <v>412</v>
      </c>
      <c r="C151" s="14">
        <v>0</v>
      </c>
      <c r="D151" s="14">
        <v>0</v>
      </c>
      <c r="E151" s="14">
        <v>0</v>
      </c>
      <c r="F151" s="14">
        <v>0</v>
      </c>
      <c r="G151" s="14">
        <v>0</v>
      </c>
      <c r="H151" s="14">
        <v>0</v>
      </c>
      <c r="I151" s="14">
        <v>0</v>
      </c>
      <c r="J151" s="14">
        <v>527515.32999999996</v>
      </c>
      <c r="K151" s="14">
        <v>9229.0300000000279</v>
      </c>
      <c r="L151" s="14">
        <v>-32128.359999999986</v>
      </c>
      <c r="M151" s="14">
        <v>0</v>
      </c>
      <c r="N151" s="33">
        <v>504616</v>
      </c>
      <c r="O151" s="31"/>
      <c r="Q151" s="38"/>
    </row>
    <row r="152" spans="1:17" x14ac:dyDescent="0.25">
      <c r="A152" s="7" t="s">
        <v>409</v>
      </c>
      <c r="B152" s="3" t="s">
        <v>411</v>
      </c>
      <c r="C152" s="14">
        <v>0</v>
      </c>
      <c r="D152" s="14">
        <v>0</v>
      </c>
      <c r="E152" s="14">
        <v>50000000</v>
      </c>
      <c r="F152" s="14">
        <v>0</v>
      </c>
      <c r="G152" s="14">
        <v>292700000</v>
      </c>
      <c r="H152" s="14">
        <v>342700000</v>
      </c>
      <c r="I152" s="14">
        <v>342700000</v>
      </c>
      <c r="J152" s="14">
        <v>-553980804.66999996</v>
      </c>
      <c r="K152" s="14">
        <v>594113036.68999994</v>
      </c>
      <c r="L152" s="14">
        <v>2667312.4600000158</v>
      </c>
      <c r="M152" s="14">
        <v>221363028.87</v>
      </c>
      <c r="N152" s="33">
        <v>264162573.34999999</v>
      </c>
      <c r="O152" s="31">
        <v>0.77082746819375547</v>
      </c>
      <c r="Q152" s="38"/>
    </row>
    <row r="153" spans="1:17" x14ac:dyDescent="0.25">
      <c r="A153" s="7" t="s">
        <v>409</v>
      </c>
      <c r="B153" s="3" t="s">
        <v>410</v>
      </c>
      <c r="C153" s="14">
        <v>0</v>
      </c>
      <c r="D153" s="14">
        <v>0</v>
      </c>
      <c r="E153" s="14">
        <v>0</v>
      </c>
      <c r="F153" s="17">
        <v>1000000</v>
      </c>
      <c r="G153" s="14">
        <v>0</v>
      </c>
      <c r="H153" s="14">
        <f>SUM(D153:G153)</f>
        <v>1000000</v>
      </c>
      <c r="I153" s="14">
        <v>1000000</v>
      </c>
      <c r="J153" s="14">
        <v>0</v>
      </c>
      <c r="K153" s="14">
        <v>0</v>
      </c>
      <c r="L153" s="14">
        <v>0</v>
      </c>
      <c r="M153" s="14">
        <v>1000000</v>
      </c>
      <c r="N153" s="33">
        <v>1000000</v>
      </c>
      <c r="O153" s="31">
        <v>1</v>
      </c>
      <c r="Q153" s="38"/>
    </row>
    <row r="154" spans="1:17" x14ac:dyDescent="0.25">
      <c r="A154" s="7" t="s">
        <v>409</v>
      </c>
      <c r="B154" s="3" t="s">
        <v>12</v>
      </c>
      <c r="C154" s="17">
        <v>111588265</v>
      </c>
      <c r="D154" s="17">
        <v>0</v>
      </c>
      <c r="E154" s="17">
        <v>0</v>
      </c>
      <c r="F154" s="17">
        <v>0</v>
      </c>
      <c r="G154" s="14">
        <v>0</v>
      </c>
      <c r="H154" s="14">
        <v>0</v>
      </c>
      <c r="I154" s="14">
        <v>111588265</v>
      </c>
      <c r="J154" s="17">
        <v>31041799.549999952</v>
      </c>
      <c r="K154" s="17">
        <v>23714374.970000029</v>
      </c>
      <c r="L154" s="17">
        <v>25206662.109999985</v>
      </c>
      <c r="M154" s="14">
        <v>26281612</v>
      </c>
      <c r="N154" s="33">
        <v>106244448.62999997</v>
      </c>
      <c r="O154" s="31">
        <v>0.9521113051627782</v>
      </c>
      <c r="Q154" s="38"/>
    </row>
    <row r="155" spans="1:17" x14ac:dyDescent="0.25">
      <c r="A155" s="7" t="s">
        <v>409</v>
      </c>
      <c r="B155" s="13" t="s">
        <v>0</v>
      </c>
      <c r="C155" s="18">
        <v>886637165</v>
      </c>
      <c r="D155" s="18">
        <v>0</v>
      </c>
      <c r="E155" s="18">
        <v>50000000</v>
      </c>
      <c r="F155" s="18">
        <v>3000000</v>
      </c>
      <c r="G155" s="18">
        <v>177221400</v>
      </c>
      <c r="H155" s="18">
        <f>SUM(D155:G155)</f>
        <v>230221400</v>
      </c>
      <c r="I155" s="18">
        <v>1116858565</v>
      </c>
      <c r="J155" s="18">
        <f t="shared" ref="J155:M155" si="2">SUM(J122:J154)</f>
        <v>-361813531.45999998</v>
      </c>
      <c r="K155" s="18">
        <f t="shared" si="2"/>
        <v>602344319.38999999</v>
      </c>
      <c r="L155" s="18">
        <f t="shared" si="2"/>
        <v>158664637</v>
      </c>
      <c r="M155" s="18">
        <f t="shared" si="2"/>
        <v>600505452.93999994</v>
      </c>
      <c r="N155" s="30">
        <v>999700877.87</v>
      </c>
      <c r="O155" s="32">
        <v>0.89510069510905355</v>
      </c>
      <c r="Q155" s="38"/>
    </row>
    <row r="156" spans="1:17" x14ac:dyDescent="0.25">
      <c r="A156" s="7" t="s">
        <v>385</v>
      </c>
      <c r="B156" s="13" t="s">
        <v>408</v>
      </c>
      <c r="C156" s="14"/>
      <c r="D156" s="14"/>
      <c r="E156" s="14"/>
      <c r="F156" s="14"/>
      <c r="G156" s="14"/>
      <c r="H156" s="14"/>
      <c r="I156" s="14"/>
      <c r="J156" s="14"/>
      <c r="K156" s="14"/>
      <c r="L156" s="14"/>
      <c r="M156" s="14"/>
      <c r="N156" s="33"/>
      <c r="O156" s="31"/>
      <c r="Q156" s="38"/>
    </row>
    <row r="157" spans="1:17" x14ac:dyDescent="0.25">
      <c r="A157" s="7" t="s">
        <v>385</v>
      </c>
      <c r="B157" s="3" t="s">
        <v>407</v>
      </c>
      <c r="C157" s="14">
        <v>18198894500</v>
      </c>
      <c r="D157" s="14">
        <v>0</v>
      </c>
      <c r="E157" s="14">
        <v>0</v>
      </c>
      <c r="F157" s="14">
        <v>0</v>
      </c>
      <c r="G157" s="14">
        <v>0</v>
      </c>
      <c r="H157" s="14">
        <v>0</v>
      </c>
      <c r="I157" s="14">
        <v>18198894500</v>
      </c>
      <c r="J157" s="14">
        <v>4521066758.1700001</v>
      </c>
      <c r="K157" s="14">
        <v>4608309548.4699993</v>
      </c>
      <c r="L157" s="14">
        <v>4585713436.1300011</v>
      </c>
      <c r="M157" s="14">
        <v>4474446940.2999992</v>
      </c>
      <c r="N157" s="33">
        <v>18189536683.07</v>
      </c>
      <c r="O157" s="31">
        <v>0.99948580300138556</v>
      </c>
      <c r="Q157" s="38"/>
    </row>
    <row r="158" spans="1:17" x14ac:dyDescent="0.25">
      <c r="A158" s="7" t="s">
        <v>385</v>
      </c>
      <c r="B158" s="3" t="s">
        <v>406</v>
      </c>
      <c r="C158" s="14">
        <v>7496953400</v>
      </c>
      <c r="D158" s="14">
        <v>0</v>
      </c>
      <c r="E158" s="14">
        <v>0</v>
      </c>
      <c r="F158" s="14">
        <v>0</v>
      </c>
      <c r="G158" s="14">
        <v>0</v>
      </c>
      <c r="H158" s="14">
        <v>0</v>
      </c>
      <c r="I158" s="14">
        <v>7496953400</v>
      </c>
      <c r="J158" s="14">
        <v>0</v>
      </c>
      <c r="K158" s="14">
        <v>0</v>
      </c>
      <c r="L158" s="14">
        <v>0</v>
      </c>
      <c r="M158" s="14">
        <v>7129866003.1300001</v>
      </c>
      <c r="N158" s="33">
        <v>7129866003.1300001</v>
      </c>
      <c r="O158" s="31">
        <v>0.95103512356499376</v>
      </c>
      <c r="Q158" s="38"/>
    </row>
    <row r="159" spans="1:17" x14ac:dyDescent="0.25">
      <c r="A159" s="7" t="s">
        <v>385</v>
      </c>
      <c r="B159" s="3" t="s">
        <v>405</v>
      </c>
      <c r="C159" s="14">
        <v>1827151600</v>
      </c>
      <c r="D159" s="14">
        <v>0</v>
      </c>
      <c r="E159" s="14">
        <v>0</v>
      </c>
      <c r="F159" s="14">
        <v>0</v>
      </c>
      <c r="G159" s="14">
        <v>175282700</v>
      </c>
      <c r="H159" s="14">
        <v>175282700</v>
      </c>
      <c r="I159" s="14">
        <v>2002434300</v>
      </c>
      <c r="J159" s="14">
        <v>460043754.41000003</v>
      </c>
      <c r="K159" s="14">
        <v>452390901.99999994</v>
      </c>
      <c r="L159" s="14">
        <v>476714873.16999996</v>
      </c>
      <c r="M159" s="14">
        <v>608127029.05000019</v>
      </c>
      <c r="N159" s="33">
        <v>1997276558.6300001</v>
      </c>
      <c r="O159" s="31">
        <v>0.99742426437162013</v>
      </c>
      <c r="Q159" s="38"/>
    </row>
    <row r="160" spans="1:17" x14ac:dyDescent="0.25">
      <c r="A160" s="7" t="s">
        <v>385</v>
      </c>
      <c r="B160" s="3" t="s">
        <v>404</v>
      </c>
      <c r="C160" s="14">
        <v>1692003300</v>
      </c>
      <c r="D160" s="14">
        <v>0</v>
      </c>
      <c r="E160" s="14">
        <v>0</v>
      </c>
      <c r="F160" s="14">
        <v>0</v>
      </c>
      <c r="G160" s="14">
        <v>-279734800</v>
      </c>
      <c r="H160" s="14">
        <v>-279734800</v>
      </c>
      <c r="I160" s="14">
        <v>1412268500</v>
      </c>
      <c r="J160" s="14">
        <v>10000001</v>
      </c>
      <c r="K160" s="14">
        <v>10000000</v>
      </c>
      <c r="L160" s="14">
        <v>713473364</v>
      </c>
      <c r="M160" s="14">
        <v>669707752</v>
      </c>
      <c r="N160" s="33">
        <v>1403181117</v>
      </c>
      <c r="O160" s="31">
        <v>0.99356539992218196</v>
      </c>
      <c r="Q160" s="38"/>
    </row>
    <row r="161" spans="1:17" x14ac:dyDescent="0.25">
      <c r="A161" s="7" t="s">
        <v>385</v>
      </c>
      <c r="B161" s="3" t="s">
        <v>403</v>
      </c>
      <c r="C161" s="14">
        <v>1630877300</v>
      </c>
      <c r="D161" s="14">
        <v>0</v>
      </c>
      <c r="E161" s="14">
        <v>0</v>
      </c>
      <c r="F161" s="14">
        <v>0</v>
      </c>
      <c r="G161" s="14">
        <v>0</v>
      </c>
      <c r="H161" s="14">
        <v>0</v>
      </c>
      <c r="I161" s="14">
        <v>1630877300</v>
      </c>
      <c r="J161" s="14">
        <v>407719322</v>
      </c>
      <c r="K161" s="14">
        <v>407719326</v>
      </c>
      <c r="L161" s="14">
        <v>407611168.5999999</v>
      </c>
      <c r="M161" s="14">
        <v>407533865.31000018</v>
      </c>
      <c r="N161" s="33">
        <v>1630583681.9100001</v>
      </c>
      <c r="O161" s="31">
        <v>0.99981996310206789</v>
      </c>
      <c r="Q161" s="38"/>
    </row>
    <row r="162" spans="1:17" x14ac:dyDescent="0.25">
      <c r="A162" s="7" t="s">
        <v>385</v>
      </c>
      <c r="B162" s="3" t="s">
        <v>402</v>
      </c>
      <c r="C162" s="14">
        <v>656500000</v>
      </c>
      <c r="D162" s="14">
        <v>0</v>
      </c>
      <c r="E162" s="14">
        <v>0</v>
      </c>
      <c r="F162" s="14">
        <v>4672800</v>
      </c>
      <c r="G162" s="14">
        <v>-227400000</v>
      </c>
      <c r="H162" s="14">
        <v>-222727200</v>
      </c>
      <c r="I162" s="14">
        <v>433772800</v>
      </c>
      <c r="J162" s="14">
        <v>0</v>
      </c>
      <c r="K162" s="14">
        <v>0</v>
      </c>
      <c r="L162" s="14">
        <v>251847361</v>
      </c>
      <c r="M162" s="14">
        <v>181925439</v>
      </c>
      <c r="N162" s="33">
        <v>433772800</v>
      </c>
      <c r="O162" s="31">
        <v>1</v>
      </c>
      <c r="Q162" s="38"/>
    </row>
    <row r="163" spans="1:17" x14ac:dyDescent="0.25">
      <c r="A163" s="7" t="s">
        <v>385</v>
      </c>
      <c r="B163" s="3" t="s">
        <v>401</v>
      </c>
      <c r="C163" s="14">
        <v>430319600</v>
      </c>
      <c r="D163" s="14">
        <v>0</v>
      </c>
      <c r="E163" s="14">
        <v>0</v>
      </c>
      <c r="F163" s="14">
        <v>0</v>
      </c>
      <c r="G163" s="14">
        <v>-228204000</v>
      </c>
      <c r="H163" s="14">
        <v>-228204000</v>
      </c>
      <c r="I163" s="14">
        <v>202115600</v>
      </c>
      <c r="J163" s="14">
        <v>0</v>
      </c>
      <c r="K163" s="14">
        <v>0</v>
      </c>
      <c r="L163" s="14">
        <v>215159800</v>
      </c>
      <c r="M163" s="14">
        <v>-13044201</v>
      </c>
      <c r="N163" s="33">
        <v>202115599</v>
      </c>
      <c r="O163" s="31">
        <v>0.99999999505233639</v>
      </c>
      <c r="Q163" s="38"/>
    </row>
    <row r="164" spans="1:17" x14ac:dyDescent="0.25">
      <c r="A164" s="7" t="s">
        <v>385</v>
      </c>
      <c r="B164" s="3" t="s">
        <v>559</v>
      </c>
      <c r="C164" s="14">
        <v>178499400</v>
      </c>
      <c r="D164" s="14">
        <v>3856500</v>
      </c>
      <c r="E164" s="14">
        <v>0</v>
      </c>
      <c r="F164" s="14">
        <v>77600000</v>
      </c>
      <c r="G164" s="14">
        <v>95432800</v>
      </c>
      <c r="H164" s="14">
        <v>176889300</v>
      </c>
      <c r="I164" s="14">
        <v>355388700</v>
      </c>
      <c r="J164" s="14">
        <v>2342031.84</v>
      </c>
      <c r="K164" s="14">
        <v>30839541.960000001</v>
      </c>
      <c r="L164" s="14">
        <v>384366934.86000001</v>
      </c>
      <c r="M164" s="14">
        <v>307889930.08999997</v>
      </c>
      <c r="N164" s="33">
        <v>725438438.75</v>
      </c>
      <c r="O164" s="31">
        <v>2.0412535309929662</v>
      </c>
      <c r="Q164" s="38"/>
    </row>
    <row r="165" spans="1:17" x14ac:dyDescent="0.25">
      <c r="A165" s="7" t="s">
        <v>385</v>
      </c>
      <c r="B165" s="3" t="s">
        <v>400</v>
      </c>
      <c r="C165" s="14">
        <v>116679400</v>
      </c>
      <c r="D165" s="14">
        <v>0</v>
      </c>
      <c r="E165" s="14">
        <v>0</v>
      </c>
      <c r="F165" s="14">
        <v>0</v>
      </c>
      <c r="G165" s="14">
        <v>-13957100</v>
      </c>
      <c r="H165" s="14">
        <v>-13957100</v>
      </c>
      <c r="I165" s="14">
        <v>102722300</v>
      </c>
      <c r="J165" s="14">
        <v>0</v>
      </c>
      <c r="K165" s="14">
        <v>47382011</v>
      </c>
      <c r="L165" s="14">
        <v>0</v>
      </c>
      <c r="M165" s="14">
        <v>55359799</v>
      </c>
      <c r="N165" s="33">
        <v>102741810</v>
      </c>
      <c r="O165" s="31">
        <v>1.0001899295479171</v>
      </c>
      <c r="Q165" s="38"/>
    </row>
    <row r="166" spans="1:17" x14ac:dyDescent="0.25">
      <c r="A166" s="7" t="s">
        <v>385</v>
      </c>
      <c r="B166" s="3" t="s">
        <v>560</v>
      </c>
      <c r="C166" s="14">
        <v>111102200</v>
      </c>
      <c r="D166" s="14">
        <v>183500</v>
      </c>
      <c r="E166" s="14">
        <v>0</v>
      </c>
      <c r="F166" s="14">
        <v>0</v>
      </c>
      <c r="G166" s="14">
        <v>33867200</v>
      </c>
      <c r="H166" s="14">
        <v>34050700</v>
      </c>
      <c r="I166" s="14">
        <v>145152900</v>
      </c>
      <c r="J166" s="14">
        <v>-1127050</v>
      </c>
      <c r="K166" s="14">
        <v>-312452.53000000003</v>
      </c>
      <c r="L166" s="14">
        <v>40644160.020000003</v>
      </c>
      <c r="M166" s="14">
        <v>104118885.12</v>
      </c>
      <c r="N166" s="33">
        <v>143323542.61000001</v>
      </c>
      <c r="O166" s="31">
        <v>0.98739703175065752</v>
      </c>
      <c r="Q166" s="38"/>
    </row>
    <row r="167" spans="1:17" x14ac:dyDescent="0.25">
      <c r="A167" s="7" t="s">
        <v>385</v>
      </c>
      <c r="B167" s="3" t="s">
        <v>399</v>
      </c>
      <c r="C167" s="14">
        <v>42906800</v>
      </c>
      <c r="D167" s="14">
        <v>0</v>
      </c>
      <c r="E167" s="14">
        <v>0</v>
      </c>
      <c r="F167" s="14">
        <v>0</v>
      </c>
      <c r="G167" s="14">
        <v>0</v>
      </c>
      <c r="H167" s="14">
        <v>0</v>
      </c>
      <c r="I167" s="14">
        <v>42906800</v>
      </c>
      <c r="J167" s="14">
        <v>19918326</v>
      </c>
      <c r="K167" s="14">
        <v>19918326</v>
      </c>
      <c r="L167" s="14">
        <v>1535076</v>
      </c>
      <c r="M167" s="14">
        <v>1535072</v>
      </c>
      <c r="N167" s="33">
        <v>42906800</v>
      </c>
      <c r="O167" s="31">
        <v>1</v>
      </c>
      <c r="Q167" s="38"/>
    </row>
    <row r="168" spans="1:17" x14ac:dyDescent="0.25">
      <c r="A168" s="7" t="s">
        <v>385</v>
      </c>
      <c r="B168" s="3" t="s">
        <v>398</v>
      </c>
      <c r="C168" s="14">
        <v>42485800</v>
      </c>
      <c r="D168" s="14">
        <v>0</v>
      </c>
      <c r="E168" s="14">
        <v>0</v>
      </c>
      <c r="F168" s="14">
        <v>0</v>
      </c>
      <c r="G168" s="14">
        <v>6840000</v>
      </c>
      <c r="H168" s="14">
        <v>6840000</v>
      </c>
      <c r="I168" s="14">
        <v>49325800</v>
      </c>
      <c r="J168" s="14">
        <v>349100</v>
      </c>
      <c r="K168" s="14">
        <v>1117522</v>
      </c>
      <c r="L168" s="14">
        <v>17506406</v>
      </c>
      <c r="M168" s="14">
        <v>22779202</v>
      </c>
      <c r="N168" s="33">
        <v>41752230</v>
      </c>
      <c r="O168" s="31">
        <v>0.84645824294790961</v>
      </c>
      <c r="Q168" s="38"/>
    </row>
    <row r="169" spans="1:17" x14ac:dyDescent="0.25">
      <c r="A169" s="7" t="s">
        <v>385</v>
      </c>
      <c r="B169" s="3" t="s">
        <v>397</v>
      </c>
      <c r="C169" s="14">
        <v>28262100</v>
      </c>
      <c r="D169" s="14">
        <v>0</v>
      </c>
      <c r="E169" s="14">
        <v>0</v>
      </c>
      <c r="F169" s="14">
        <v>0</v>
      </c>
      <c r="G169" s="14">
        <v>0</v>
      </c>
      <c r="H169" s="14">
        <v>0</v>
      </c>
      <c r="I169" s="14">
        <v>28262100</v>
      </c>
      <c r="J169" s="14">
        <v>2351507.2999999998</v>
      </c>
      <c r="K169" s="14">
        <v>7581249.6399999997</v>
      </c>
      <c r="L169" s="14">
        <v>7856395.6800000016</v>
      </c>
      <c r="M169" s="14">
        <v>2596274.2199999988</v>
      </c>
      <c r="N169" s="33">
        <v>20385426.84</v>
      </c>
      <c r="O169" s="31">
        <v>0.72129908393219189</v>
      </c>
      <c r="Q169" s="38"/>
    </row>
    <row r="170" spans="1:17" x14ac:dyDescent="0.25">
      <c r="A170" s="7" t="s">
        <v>385</v>
      </c>
      <c r="B170" s="3" t="s">
        <v>396</v>
      </c>
      <c r="C170" s="14">
        <v>24793700</v>
      </c>
      <c r="D170" s="14">
        <v>0</v>
      </c>
      <c r="E170" s="14">
        <v>0</v>
      </c>
      <c r="F170" s="14">
        <v>0</v>
      </c>
      <c r="G170" s="14">
        <v>0</v>
      </c>
      <c r="H170" s="14">
        <v>0</v>
      </c>
      <c r="I170" s="14">
        <v>24793700</v>
      </c>
      <c r="J170" s="14">
        <v>6979370</v>
      </c>
      <c r="K170" s="14">
        <v>5938110</v>
      </c>
      <c r="L170" s="14">
        <v>5938110</v>
      </c>
      <c r="M170" s="14">
        <v>5938110</v>
      </c>
      <c r="N170" s="33">
        <v>24793700</v>
      </c>
      <c r="O170" s="31">
        <v>1</v>
      </c>
      <c r="Q170" s="38"/>
    </row>
    <row r="171" spans="1:17" x14ac:dyDescent="0.25">
      <c r="A171" s="7" t="s">
        <v>385</v>
      </c>
      <c r="B171" s="3" t="s">
        <v>395</v>
      </c>
      <c r="C171" s="14">
        <v>21805600</v>
      </c>
      <c r="D171" s="14">
        <v>0</v>
      </c>
      <c r="E171" s="14">
        <v>0</v>
      </c>
      <c r="F171" s="14">
        <v>0</v>
      </c>
      <c r="G171" s="14">
        <v>-8061200</v>
      </c>
      <c r="H171" s="14">
        <v>-8061200</v>
      </c>
      <c r="I171" s="14">
        <v>13744400</v>
      </c>
      <c r="J171" s="14">
        <v>0</v>
      </c>
      <c r="K171" s="14">
        <v>0</v>
      </c>
      <c r="L171" s="14">
        <v>8471640</v>
      </c>
      <c r="M171" s="14">
        <v>3343760</v>
      </c>
      <c r="N171" s="33">
        <v>11815400</v>
      </c>
      <c r="O171" s="31">
        <v>0.85965193096824888</v>
      </c>
      <c r="Q171" s="38"/>
    </row>
    <row r="172" spans="1:17" x14ac:dyDescent="0.25">
      <c r="A172" s="7" t="s">
        <v>385</v>
      </c>
      <c r="B172" s="3" t="s">
        <v>394</v>
      </c>
      <c r="C172" s="14">
        <v>20000000</v>
      </c>
      <c r="D172" s="14">
        <v>0</v>
      </c>
      <c r="E172" s="14">
        <v>0</v>
      </c>
      <c r="F172" s="14">
        <v>0</v>
      </c>
      <c r="G172" s="14">
        <v>0</v>
      </c>
      <c r="H172" s="14">
        <v>0</v>
      </c>
      <c r="I172" s="14">
        <v>20000000</v>
      </c>
      <c r="J172" s="14">
        <v>0</v>
      </c>
      <c r="K172" s="14">
        <v>0</v>
      </c>
      <c r="L172" s="14">
        <v>0</v>
      </c>
      <c r="M172" s="14">
        <v>20000000</v>
      </c>
      <c r="N172" s="33">
        <v>20000000</v>
      </c>
      <c r="O172" s="31">
        <v>1</v>
      </c>
      <c r="Q172" s="38"/>
    </row>
    <row r="173" spans="1:17" x14ac:dyDescent="0.25">
      <c r="A173" s="7" t="s">
        <v>385</v>
      </c>
      <c r="B173" s="3" t="s">
        <v>393</v>
      </c>
      <c r="C173" s="14">
        <v>14304200</v>
      </c>
      <c r="D173" s="14">
        <v>0</v>
      </c>
      <c r="E173" s="14">
        <v>0</v>
      </c>
      <c r="F173" s="14">
        <v>0</v>
      </c>
      <c r="G173" s="14">
        <v>-72600</v>
      </c>
      <c r="H173" s="14">
        <v>-72600</v>
      </c>
      <c r="I173" s="14">
        <v>14231600</v>
      </c>
      <c r="J173" s="14">
        <v>0</v>
      </c>
      <c r="K173" s="14">
        <v>0</v>
      </c>
      <c r="L173" s="14">
        <v>-12333279</v>
      </c>
      <c r="M173" s="14">
        <v>0</v>
      </c>
      <c r="N173" s="33">
        <v>-12333279</v>
      </c>
      <c r="O173" s="31">
        <v>-0.86661225723038871</v>
      </c>
      <c r="Q173" s="38"/>
    </row>
    <row r="174" spans="1:17" x14ac:dyDescent="0.25">
      <c r="A174" s="7" t="s">
        <v>385</v>
      </c>
      <c r="B174" s="3" t="s">
        <v>392</v>
      </c>
      <c r="C174" s="14">
        <v>10001000</v>
      </c>
      <c r="D174" s="14">
        <v>0</v>
      </c>
      <c r="E174" s="14">
        <v>0</v>
      </c>
      <c r="F174" s="14">
        <v>0</v>
      </c>
      <c r="G174" s="14">
        <v>-7100000</v>
      </c>
      <c r="H174" s="14">
        <v>-7100000</v>
      </c>
      <c r="I174" s="14">
        <v>2901000</v>
      </c>
      <c r="J174" s="14">
        <v>0</v>
      </c>
      <c r="K174" s="14">
        <v>-970000</v>
      </c>
      <c r="L174" s="14">
        <v>0</v>
      </c>
      <c r="M174" s="14">
        <v>3870000</v>
      </c>
      <c r="N174" s="33">
        <v>2900000</v>
      </c>
      <c r="O174" s="31">
        <v>0.99965529127886932</v>
      </c>
      <c r="Q174" s="38"/>
    </row>
    <row r="175" spans="1:17" x14ac:dyDescent="0.25">
      <c r="A175" s="7" t="s">
        <v>385</v>
      </c>
      <c r="B175" s="3" t="s">
        <v>391</v>
      </c>
      <c r="C175" s="14">
        <v>2515500</v>
      </c>
      <c r="D175" s="14">
        <v>0</v>
      </c>
      <c r="E175" s="14">
        <v>0</v>
      </c>
      <c r="F175" s="14">
        <v>0</v>
      </c>
      <c r="G175" s="14">
        <v>0</v>
      </c>
      <c r="H175" s="14">
        <v>0</v>
      </c>
      <c r="I175" s="14">
        <v>2515500</v>
      </c>
      <c r="J175" s="14">
        <v>0</v>
      </c>
      <c r="K175" s="14">
        <v>0</v>
      </c>
      <c r="L175" s="14">
        <v>1301452</v>
      </c>
      <c r="M175" s="14">
        <v>305537</v>
      </c>
      <c r="N175" s="33">
        <v>1606989</v>
      </c>
      <c r="O175" s="31">
        <v>0.63883482409063808</v>
      </c>
      <c r="Q175" s="38"/>
    </row>
    <row r="176" spans="1:17" x14ac:dyDescent="0.25">
      <c r="A176" s="7" t="s">
        <v>385</v>
      </c>
      <c r="B176" s="3" t="s">
        <v>390</v>
      </c>
      <c r="C176" s="14">
        <v>1536000</v>
      </c>
      <c r="D176" s="14">
        <v>0</v>
      </c>
      <c r="E176" s="14">
        <v>0</v>
      </c>
      <c r="F176" s="14">
        <v>0</v>
      </c>
      <c r="G176" s="14">
        <v>0</v>
      </c>
      <c r="H176" s="14">
        <v>0</v>
      </c>
      <c r="I176" s="14">
        <v>1536000</v>
      </c>
      <c r="J176" s="14">
        <v>768000</v>
      </c>
      <c r="K176" s="14">
        <v>768000</v>
      </c>
      <c r="L176" s="14">
        <v>0</v>
      </c>
      <c r="M176" s="14">
        <v>0</v>
      </c>
      <c r="N176" s="33">
        <v>1536000</v>
      </c>
      <c r="O176" s="31">
        <v>1</v>
      </c>
      <c r="Q176" s="38"/>
    </row>
    <row r="177" spans="1:17" x14ac:dyDescent="0.25">
      <c r="A177" s="7" t="s">
        <v>385</v>
      </c>
      <c r="B177" s="3" t="s">
        <v>389</v>
      </c>
      <c r="C177" s="14">
        <v>1000000</v>
      </c>
      <c r="D177" s="14">
        <v>0</v>
      </c>
      <c r="E177" s="14">
        <v>0</v>
      </c>
      <c r="F177" s="14">
        <v>0</v>
      </c>
      <c r="G177" s="14">
        <v>0</v>
      </c>
      <c r="H177" s="14">
        <v>0</v>
      </c>
      <c r="I177" s="14">
        <v>1000000</v>
      </c>
      <c r="J177" s="14">
        <v>100000</v>
      </c>
      <c r="K177" s="14">
        <v>300000</v>
      </c>
      <c r="L177" s="14">
        <v>300000</v>
      </c>
      <c r="M177" s="14">
        <v>300000</v>
      </c>
      <c r="N177" s="33">
        <v>1000000</v>
      </c>
      <c r="O177" s="31">
        <v>1</v>
      </c>
      <c r="Q177" s="38"/>
    </row>
    <row r="178" spans="1:17" x14ac:dyDescent="0.25">
      <c r="A178" s="7" t="s">
        <v>385</v>
      </c>
      <c r="B178" s="3" t="s">
        <v>388</v>
      </c>
      <c r="C178" s="14">
        <v>100000</v>
      </c>
      <c r="D178" s="14">
        <v>0</v>
      </c>
      <c r="E178" s="14">
        <v>0</v>
      </c>
      <c r="F178" s="14">
        <v>0</v>
      </c>
      <c r="G178" s="14">
        <v>0</v>
      </c>
      <c r="H178" s="14">
        <v>0</v>
      </c>
      <c r="I178" s="14">
        <v>100000</v>
      </c>
      <c r="J178" s="14">
        <v>2646.3</v>
      </c>
      <c r="K178" s="14">
        <v>23277</v>
      </c>
      <c r="L178" s="14">
        <v>1000</v>
      </c>
      <c r="M178" s="14">
        <v>11700.000000000004</v>
      </c>
      <c r="N178" s="33">
        <v>38623.300000000003</v>
      </c>
      <c r="O178" s="31">
        <v>0.38623300000000005</v>
      </c>
      <c r="Q178" s="38"/>
    </row>
    <row r="179" spans="1:17" x14ac:dyDescent="0.25">
      <c r="A179" s="7" t="s">
        <v>385</v>
      </c>
      <c r="B179" s="3" t="s">
        <v>124</v>
      </c>
      <c r="C179" s="14">
        <v>63800</v>
      </c>
      <c r="D179" s="14">
        <v>0</v>
      </c>
      <c r="E179" s="14">
        <v>0</v>
      </c>
      <c r="F179" s="14">
        <v>0</v>
      </c>
      <c r="G179" s="14">
        <v>0</v>
      </c>
      <c r="H179" s="14">
        <v>0</v>
      </c>
      <c r="I179" s="14">
        <v>63800</v>
      </c>
      <c r="J179" s="14">
        <v>0</v>
      </c>
      <c r="K179" s="14">
        <v>38400</v>
      </c>
      <c r="L179" s="14">
        <v>8475</v>
      </c>
      <c r="M179" s="14">
        <v>0</v>
      </c>
      <c r="N179" s="33">
        <v>46875</v>
      </c>
      <c r="O179" s="31">
        <v>0.73471786833855801</v>
      </c>
      <c r="Q179" s="38"/>
    </row>
    <row r="180" spans="1:17" x14ac:dyDescent="0.25">
      <c r="A180" s="7" t="s">
        <v>385</v>
      </c>
      <c r="B180" s="3" t="s">
        <v>387</v>
      </c>
      <c r="C180" s="14">
        <v>1000</v>
      </c>
      <c r="D180" s="14">
        <v>0</v>
      </c>
      <c r="E180" s="14">
        <v>0</v>
      </c>
      <c r="F180" s="14">
        <v>0</v>
      </c>
      <c r="G180" s="14">
        <v>0</v>
      </c>
      <c r="H180" s="14">
        <v>0</v>
      </c>
      <c r="I180" s="14">
        <v>1000</v>
      </c>
      <c r="J180" s="14">
        <v>0</v>
      </c>
      <c r="K180" s="14">
        <v>0</v>
      </c>
      <c r="L180" s="14">
        <v>0</v>
      </c>
      <c r="M180" s="14">
        <v>1769000</v>
      </c>
      <c r="N180" s="33">
        <v>1769000</v>
      </c>
      <c r="O180" s="31">
        <v>1769</v>
      </c>
      <c r="Q180" s="38"/>
    </row>
    <row r="181" spans="1:17" x14ac:dyDescent="0.25">
      <c r="A181" s="7" t="s">
        <v>385</v>
      </c>
      <c r="B181" s="3" t="s">
        <v>386</v>
      </c>
      <c r="C181" s="14">
        <v>0</v>
      </c>
      <c r="D181" s="14">
        <v>0</v>
      </c>
      <c r="E181" s="14">
        <v>0</v>
      </c>
      <c r="F181" s="14">
        <v>0</v>
      </c>
      <c r="G181" s="14">
        <v>0</v>
      </c>
      <c r="H181" s="14">
        <v>0</v>
      </c>
      <c r="I181" s="14">
        <v>0</v>
      </c>
      <c r="J181" s="14">
        <v>0</v>
      </c>
      <c r="K181" s="14">
        <v>-143339.35999999999</v>
      </c>
      <c r="L181" s="14">
        <v>-7188</v>
      </c>
      <c r="M181" s="14">
        <v>140389.19999999998</v>
      </c>
      <c r="N181" s="35">
        <v>-10138.160000000003</v>
      </c>
      <c r="O181" s="31"/>
      <c r="Q181" s="38"/>
    </row>
    <row r="182" spans="1:17" x14ac:dyDescent="0.25">
      <c r="A182" s="7" t="s">
        <v>385</v>
      </c>
      <c r="B182" s="3" t="s">
        <v>12</v>
      </c>
      <c r="C182" s="14">
        <v>298178514</v>
      </c>
      <c r="D182" s="14">
        <v>2101000</v>
      </c>
      <c r="E182" s="14">
        <v>0</v>
      </c>
      <c r="F182" s="14">
        <v>0</v>
      </c>
      <c r="G182" s="14">
        <v>80403600</v>
      </c>
      <c r="H182" s="14">
        <v>82504600</v>
      </c>
      <c r="I182" s="14">
        <v>380683114</v>
      </c>
      <c r="J182" s="14">
        <v>75701946.210000038</v>
      </c>
      <c r="K182" s="14">
        <v>67440286.400001526</v>
      </c>
      <c r="L182" s="14">
        <v>73189393.169999123</v>
      </c>
      <c r="M182" s="14">
        <v>106622102</v>
      </c>
      <c r="N182" s="33">
        <v>322953727.78000069</v>
      </c>
      <c r="O182" s="31">
        <v>0.84835317329047777</v>
      </c>
      <c r="Q182" s="38"/>
    </row>
    <row r="183" spans="1:17" x14ac:dyDescent="0.25">
      <c r="A183" s="7" t="s">
        <v>385</v>
      </c>
      <c r="B183" s="13" t="s">
        <v>0</v>
      </c>
      <c r="C183" s="18">
        <v>32846934714</v>
      </c>
      <c r="D183" s="18">
        <v>6141000</v>
      </c>
      <c r="E183" s="18">
        <v>0</v>
      </c>
      <c r="F183" s="18">
        <v>82272800</v>
      </c>
      <c r="G183" s="18">
        <v>-372703400</v>
      </c>
      <c r="H183" s="18">
        <v>-284289600</v>
      </c>
      <c r="I183" s="18">
        <v>32562645114</v>
      </c>
      <c r="J183" s="18">
        <f t="shared" ref="J183:M183" si="3">SUM(J157:J182)</f>
        <v>5506215713.2300005</v>
      </c>
      <c r="K183" s="18">
        <f t="shared" si="3"/>
        <v>5658340708.5800018</v>
      </c>
      <c r="L183" s="18">
        <f t="shared" si="3"/>
        <v>7179298578.6300011</v>
      </c>
      <c r="M183" s="18">
        <f t="shared" si="3"/>
        <v>14095142588.42</v>
      </c>
      <c r="N183" s="30">
        <v>32438997588.860001</v>
      </c>
      <c r="O183" s="32">
        <v>0.99620278006571283</v>
      </c>
      <c r="Q183" s="38"/>
    </row>
    <row r="184" spans="1:17" x14ac:dyDescent="0.25">
      <c r="A184" s="7" t="s">
        <v>160</v>
      </c>
      <c r="B184" s="13" t="s">
        <v>191</v>
      </c>
      <c r="C184" s="14"/>
      <c r="D184" s="14"/>
      <c r="E184" s="14"/>
      <c r="F184" s="14"/>
      <c r="G184" s="14"/>
      <c r="H184" s="14"/>
      <c r="I184" s="14"/>
      <c r="J184" s="14"/>
      <c r="K184" s="14"/>
      <c r="L184" s="14"/>
      <c r="M184" s="14"/>
      <c r="N184" s="33"/>
      <c r="O184" s="31"/>
      <c r="Q184" s="38"/>
    </row>
    <row r="185" spans="1:17" x14ac:dyDescent="0.25">
      <c r="A185" s="7" t="s">
        <v>160</v>
      </c>
      <c r="B185" s="3" t="s">
        <v>190</v>
      </c>
      <c r="C185" s="14">
        <v>3122440200</v>
      </c>
      <c r="D185" s="14">
        <v>0</v>
      </c>
      <c r="E185" s="14">
        <v>0</v>
      </c>
      <c r="F185" s="14">
        <v>0</v>
      </c>
      <c r="G185" s="14">
        <v>0</v>
      </c>
      <c r="H185" s="14">
        <v>0</v>
      </c>
      <c r="I185" s="14">
        <v>3122440200</v>
      </c>
      <c r="J185" s="14">
        <v>520406700</v>
      </c>
      <c r="K185" s="14">
        <v>780610050</v>
      </c>
      <c r="L185" s="14">
        <v>780610050</v>
      </c>
      <c r="M185" s="14">
        <v>1040813400</v>
      </c>
      <c r="N185" s="33">
        <v>3122440200</v>
      </c>
      <c r="O185" s="31">
        <v>1</v>
      </c>
      <c r="Q185" s="38"/>
    </row>
    <row r="186" spans="1:17" x14ac:dyDescent="0.25">
      <c r="A186" s="7" t="s">
        <v>160</v>
      </c>
      <c r="B186" s="3" t="s">
        <v>189</v>
      </c>
      <c r="C186" s="14">
        <v>2468895300</v>
      </c>
      <c r="D186" s="14">
        <v>-17000000</v>
      </c>
      <c r="E186" s="14">
        <v>0</v>
      </c>
      <c r="F186" s="14">
        <v>-80000000</v>
      </c>
      <c r="G186" s="14">
        <v>-82900000</v>
      </c>
      <c r="H186" s="14">
        <v>-179900000</v>
      </c>
      <c r="I186" s="14">
        <v>2288995300</v>
      </c>
      <c r="J186" s="14">
        <v>359323863.24000001</v>
      </c>
      <c r="K186" s="14">
        <v>623795068.05999994</v>
      </c>
      <c r="L186" s="14">
        <v>562582724.66000009</v>
      </c>
      <c r="M186" s="14">
        <v>729863202.25999975</v>
      </c>
      <c r="N186" s="33">
        <v>2275564858.2199998</v>
      </c>
      <c r="O186" s="31">
        <v>0.99413260403811221</v>
      </c>
      <c r="Q186" s="38"/>
    </row>
    <row r="187" spans="1:17" x14ac:dyDescent="0.25">
      <c r="A187" s="7" t="s">
        <v>160</v>
      </c>
      <c r="B187" s="3" t="s">
        <v>188</v>
      </c>
      <c r="C187" s="14">
        <v>324969400</v>
      </c>
      <c r="D187" s="14">
        <v>0</v>
      </c>
      <c r="E187" s="14">
        <v>0</v>
      </c>
      <c r="F187" s="14">
        <v>0</v>
      </c>
      <c r="G187" s="14">
        <v>0</v>
      </c>
      <c r="H187" s="14">
        <v>0</v>
      </c>
      <c r="I187" s="14">
        <v>324969400</v>
      </c>
      <c r="J187" s="14">
        <v>48798868.770000003</v>
      </c>
      <c r="K187" s="14">
        <v>82404119.099999994</v>
      </c>
      <c r="L187" s="14">
        <v>82235603.629999995</v>
      </c>
      <c r="M187" s="14">
        <v>141025928.19</v>
      </c>
      <c r="N187" s="33">
        <v>354464519.69</v>
      </c>
      <c r="O187" s="31">
        <v>1.0907627600937195</v>
      </c>
      <c r="Q187" s="38"/>
    </row>
    <row r="188" spans="1:17" x14ac:dyDescent="0.25">
      <c r="A188" s="7" t="s">
        <v>160</v>
      </c>
      <c r="B188" s="3" t="s">
        <v>187</v>
      </c>
      <c r="C188" s="14">
        <v>245989900</v>
      </c>
      <c r="D188" s="14">
        <v>0</v>
      </c>
      <c r="E188" s="14">
        <v>0</v>
      </c>
      <c r="F188" s="14">
        <v>0</v>
      </c>
      <c r="G188" s="14">
        <v>0</v>
      </c>
      <c r="H188" s="14">
        <v>0</v>
      </c>
      <c r="I188" s="14">
        <v>245989900</v>
      </c>
      <c r="J188" s="14">
        <v>40934658.170000002</v>
      </c>
      <c r="K188" s="14">
        <v>60873916.039999992</v>
      </c>
      <c r="L188" s="14">
        <v>60722949.299999997</v>
      </c>
      <c r="M188" s="14">
        <v>82674439.370000005</v>
      </c>
      <c r="N188" s="33">
        <v>245205962.88</v>
      </c>
      <c r="O188" s="31">
        <v>0.99681313289691975</v>
      </c>
      <c r="Q188" s="38"/>
    </row>
    <row r="189" spans="1:17" x14ac:dyDescent="0.25">
      <c r="A189" s="7" t="s">
        <v>160</v>
      </c>
      <c r="B189" s="3" t="s">
        <v>186</v>
      </c>
      <c r="C189" s="14">
        <v>207039200</v>
      </c>
      <c r="D189" s="14">
        <v>0</v>
      </c>
      <c r="E189" s="14">
        <v>0</v>
      </c>
      <c r="F189" s="14">
        <v>0</v>
      </c>
      <c r="G189" s="14">
        <v>-4000000</v>
      </c>
      <c r="H189" s="14">
        <v>-4000000</v>
      </c>
      <c r="I189" s="14">
        <v>203039200</v>
      </c>
      <c r="J189" s="14">
        <v>28418035.399999999</v>
      </c>
      <c r="K189" s="14">
        <v>43088701.009999998</v>
      </c>
      <c r="L189" s="14">
        <v>41407293.450000003</v>
      </c>
      <c r="M189" s="14">
        <v>54902374.660000011</v>
      </c>
      <c r="N189" s="33">
        <v>167816404.52000001</v>
      </c>
      <c r="O189" s="31">
        <v>0.82652219137979277</v>
      </c>
      <c r="Q189" s="38"/>
    </row>
    <row r="190" spans="1:17" x14ac:dyDescent="0.25">
      <c r="A190" s="7" t="s">
        <v>160</v>
      </c>
      <c r="B190" s="3" t="s">
        <v>185</v>
      </c>
      <c r="C190" s="14">
        <v>119470000</v>
      </c>
      <c r="D190" s="14">
        <v>0</v>
      </c>
      <c r="E190" s="14">
        <v>0</v>
      </c>
      <c r="F190" s="14">
        <v>0</v>
      </c>
      <c r="G190" s="14">
        <v>-8400000</v>
      </c>
      <c r="H190" s="14">
        <v>-8400000</v>
      </c>
      <c r="I190" s="14">
        <v>111070000</v>
      </c>
      <c r="J190" s="14">
        <v>-181580.6</v>
      </c>
      <c r="K190" s="14">
        <v>30610620.240000002</v>
      </c>
      <c r="L190" s="14">
        <v>26508859.719999999</v>
      </c>
      <c r="M190" s="14">
        <v>52821850.709999993</v>
      </c>
      <c r="N190" s="33">
        <v>109759750.06999999</v>
      </c>
      <c r="O190" s="31">
        <v>0.98820338588277656</v>
      </c>
      <c r="Q190" s="38"/>
    </row>
    <row r="191" spans="1:17" x14ac:dyDescent="0.25">
      <c r="A191" s="7" t="s">
        <v>160</v>
      </c>
      <c r="B191" s="3" t="s">
        <v>184</v>
      </c>
      <c r="C191" s="14">
        <v>64000000</v>
      </c>
      <c r="D191" s="14">
        <v>0</v>
      </c>
      <c r="E191" s="14">
        <v>0</v>
      </c>
      <c r="F191" s="14">
        <v>0</v>
      </c>
      <c r="G191" s="14">
        <v>0</v>
      </c>
      <c r="H191" s="14">
        <v>0</v>
      </c>
      <c r="I191" s="14">
        <v>64000000</v>
      </c>
      <c r="J191" s="14">
        <v>7726609.8200000003</v>
      </c>
      <c r="K191" s="14">
        <v>0</v>
      </c>
      <c r="L191" s="14">
        <v>0</v>
      </c>
      <c r="M191" s="14">
        <v>55956609.82</v>
      </c>
      <c r="N191" s="33">
        <v>63683219.640000001</v>
      </c>
      <c r="O191" s="31">
        <v>0.99505030687499996</v>
      </c>
      <c r="Q191" s="38"/>
    </row>
    <row r="192" spans="1:17" x14ac:dyDescent="0.25">
      <c r="A192" s="7" t="s">
        <v>160</v>
      </c>
      <c r="B192" s="3" t="s">
        <v>183</v>
      </c>
      <c r="C192" s="14">
        <v>62161400</v>
      </c>
      <c r="D192" s="14">
        <v>0</v>
      </c>
      <c r="E192" s="14">
        <v>0</v>
      </c>
      <c r="F192" s="14">
        <v>0</v>
      </c>
      <c r="G192" s="14">
        <v>-16197300</v>
      </c>
      <c r="H192" s="14">
        <v>-16197300</v>
      </c>
      <c r="I192" s="14">
        <v>45964100</v>
      </c>
      <c r="J192" s="14">
        <v>2310351.63</v>
      </c>
      <c r="K192" s="14">
        <v>7285388.1800000006</v>
      </c>
      <c r="L192" s="14">
        <v>4325549.74</v>
      </c>
      <c r="M192" s="14">
        <v>30008788.760000002</v>
      </c>
      <c r="N192" s="33">
        <v>43930078.310000002</v>
      </c>
      <c r="O192" s="31">
        <v>0.9557476010625684</v>
      </c>
      <c r="Q192" s="38"/>
    </row>
    <row r="193" spans="1:17" x14ac:dyDescent="0.25">
      <c r="A193" s="7" t="s">
        <v>160</v>
      </c>
      <c r="B193" s="3" t="s">
        <v>182</v>
      </c>
      <c r="C193" s="14">
        <v>60000000</v>
      </c>
      <c r="D193" s="14">
        <v>0</v>
      </c>
      <c r="E193" s="14">
        <v>0</v>
      </c>
      <c r="F193" s="14">
        <v>0</v>
      </c>
      <c r="G193" s="14">
        <v>0</v>
      </c>
      <c r="H193" s="14">
        <v>0</v>
      </c>
      <c r="I193" s="14">
        <v>60000000</v>
      </c>
      <c r="J193" s="14">
        <v>0</v>
      </c>
      <c r="K193" s="14">
        <v>0</v>
      </c>
      <c r="L193" s="14">
        <v>0</v>
      </c>
      <c r="M193" s="14">
        <v>60000000</v>
      </c>
      <c r="N193" s="33">
        <v>60000000</v>
      </c>
      <c r="O193" s="31">
        <v>1</v>
      </c>
      <c r="Q193" s="38"/>
    </row>
    <row r="194" spans="1:17" x14ac:dyDescent="0.25">
      <c r="A194" s="7" t="s">
        <v>160</v>
      </c>
      <c r="B194" s="3" t="s">
        <v>181</v>
      </c>
      <c r="C194" s="14">
        <v>40000000</v>
      </c>
      <c r="D194" s="14">
        <v>0</v>
      </c>
      <c r="E194" s="14">
        <v>0</v>
      </c>
      <c r="F194" s="14">
        <v>0</v>
      </c>
      <c r="G194" s="14">
        <v>0</v>
      </c>
      <c r="H194" s="14">
        <v>0</v>
      </c>
      <c r="I194" s="14">
        <v>40000000</v>
      </c>
      <c r="J194" s="14">
        <v>0</v>
      </c>
      <c r="K194" s="14">
        <v>0</v>
      </c>
      <c r="L194" s="14">
        <v>0</v>
      </c>
      <c r="M194" s="14">
        <v>40000000</v>
      </c>
      <c r="N194" s="33">
        <v>40000000</v>
      </c>
      <c r="O194" s="31">
        <v>1</v>
      </c>
      <c r="Q194" s="38"/>
    </row>
    <row r="195" spans="1:17" x14ac:dyDescent="0.25">
      <c r="A195" s="7" t="s">
        <v>160</v>
      </c>
      <c r="B195" s="3" t="s">
        <v>180</v>
      </c>
      <c r="C195" s="14">
        <v>35000000</v>
      </c>
      <c r="D195" s="14">
        <v>100000000</v>
      </c>
      <c r="E195" s="14">
        <v>0</v>
      </c>
      <c r="F195" s="14">
        <v>50000000</v>
      </c>
      <c r="G195" s="14">
        <v>0</v>
      </c>
      <c r="H195" s="14">
        <v>150000000</v>
      </c>
      <c r="I195" s="14">
        <v>185000000</v>
      </c>
      <c r="J195" s="14">
        <v>38488547.640000001</v>
      </c>
      <c r="K195" s="14">
        <v>47356159.640000001</v>
      </c>
      <c r="L195" s="14">
        <v>6350178.2099999934</v>
      </c>
      <c r="M195" s="14">
        <v>55054800.739999995</v>
      </c>
      <c r="N195" s="33">
        <v>147249686.22999999</v>
      </c>
      <c r="O195" s="31">
        <v>0.79594424989189183</v>
      </c>
      <c r="Q195" s="38"/>
    </row>
    <row r="196" spans="1:17" x14ac:dyDescent="0.25">
      <c r="A196" s="7" t="s">
        <v>160</v>
      </c>
      <c r="B196" s="3" t="s">
        <v>179</v>
      </c>
      <c r="C196" s="14">
        <v>29952900</v>
      </c>
      <c r="D196" s="14">
        <v>0</v>
      </c>
      <c r="E196" s="14">
        <v>0</v>
      </c>
      <c r="F196" s="14">
        <v>0</v>
      </c>
      <c r="G196" s="14">
        <v>0</v>
      </c>
      <c r="H196" s="14">
        <v>0</v>
      </c>
      <c r="I196" s="14">
        <v>29952900</v>
      </c>
      <c r="J196" s="14">
        <v>3969345.86</v>
      </c>
      <c r="K196" s="14">
        <v>5604924.1799999997</v>
      </c>
      <c r="L196" s="14">
        <v>5863367.9500000011</v>
      </c>
      <c r="M196" s="14">
        <v>10784907.089999998</v>
      </c>
      <c r="N196" s="33">
        <v>26222545.079999998</v>
      </c>
      <c r="O196" s="31">
        <v>0.87545930711216602</v>
      </c>
      <c r="Q196" s="38"/>
    </row>
    <row r="197" spans="1:17" x14ac:dyDescent="0.25">
      <c r="A197" s="7" t="s">
        <v>160</v>
      </c>
      <c r="B197" s="3" t="s">
        <v>178</v>
      </c>
      <c r="C197" s="14">
        <v>27894700</v>
      </c>
      <c r="D197" s="14">
        <v>0</v>
      </c>
      <c r="E197" s="14">
        <v>0</v>
      </c>
      <c r="F197" s="14">
        <v>0</v>
      </c>
      <c r="G197" s="14">
        <v>3588100</v>
      </c>
      <c r="H197" s="14">
        <v>3588100</v>
      </c>
      <c r="I197" s="14">
        <v>31482800</v>
      </c>
      <c r="J197" s="14">
        <v>0</v>
      </c>
      <c r="K197" s="14">
        <v>0</v>
      </c>
      <c r="L197" s="14">
        <v>0</v>
      </c>
      <c r="M197" s="14">
        <v>28505583.309999999</v>
      </c>
      <c r="N197" s="33">
        <v>28505583.309999999</v>
      </c>
      <c r="O197" s="31">
        <v>0.90543354815962995</v>
      </c>
      <c r="Q197" s="38"/>
    </row>
    <row r="198" spans="1:17" x14ac:dyDescent="0.25">
      <c r="A198" s="7" t="s">
        <v>160</v>
      </c>
      <c r="B198" s="3" t="s">
        <v>177</v>
      </c>
      <c r="C198" s="14">
        <v>15900000</v>
      </c>
      <c r="D198" s="14">
        <v>0</v>
      </c>
      <c r="E198" s="14">
        <v>0</v>
      </c>
      <c r="F198" s="14">
        <v>0</v>
      </c>
      <c r="G198" s="14">
        <v>13886700</v>
      </c>
      <c r="H198" s="14">
        <v>13886700</v>
      </c>
      <c r="I198" s="14">
        <v>29786700</v>
      </c>
      <c r="J198" s="14">
        <v>0</v>
      </c>
      <c r="K198" s="14">
        <v>0</v>
      </c>
      <c r="L198" s="14">
        <v>3693311.93</v>
      </c>
      <c r="M198" s="14">
        <v>26093312</v>
      </c>
      <c r="N198" s="33">
        <v>29786623.93</v>
      </c>
      <c r="O198" s="31">
        <v>0.99999744617564212</v>
      </c>
      <c r="Q198" s="38"/>
    </row>
    <row r="199" spans="1:17" x14ac:dyDescent="0.25">
      <c r="A199" s="7" t="s">
        <v>160</v>
      </c>
      <c r="B199" s="3" t="s">
        <v>176</v>
      </c>
      <c r="C199" s="14">
        <v>6000000</v>
      </c>
      <c r="D199" s="14">
        <v>0</v>
      </c>
      <c r="E199" s="14">
        <v>0</v>
      </c>
      <c r="F199" s="14">
        <v>0</v>
      </c>
      <c r="G199" s="14">
        <v>0</v>
      </c>
      <c r="H199" s="14">
        <v>0</v>
      </c>
      <c r="I199" s="14">
        <v>6000000</v>
      </c>
      <c r="J199" s="14">
        <v>337851.05</v>
      </c>
      <c r="K199" s="14">
        <v>-337851</v>
      </c>
      <c r="L199" s="14">
        <v>3871334.0900000003</v>
      </c>
      <c r="M199" s="14">
        <v>2128666.2399999998</v>
      </c>
      <c r="N199" s="33">
        <v>6000000.3799999999</v>
      </c>
      <c r="O199" s="31">
        <v>1.0000000633333332</v>
      </c>
      <c r="Q199" s="38"/>
    </row>
    <row r="200" spans="1:17" x14ac:dyDescent="0.25">
      <c r="A200" s="7" t="s">
        <v>160</v>
      </c>
      <c r="B200" s="3" t="s">
        <v>175</v>
      </c>
      <c r="C200" s="14">
        <v>5800000</v>
      </c>
      <c r="D200" s="14">
        <v>0</v>
      </c>
      <c r="E200" s="14">
        <v>0</v>
      </c>
      <c r="F200" s="14">
        <v>0</v>
      </c>
      <c r="G200" s="14">
        <v>-1420000</v>
      </c>
      <c r="H200" s="14">
        <v>-1420000</v>
      </c>
      <c r="I200" s="14">
        <v>4380000</v>
      </c>
      <c r="J200" s="14">
        <v>0</v>
      </c>
      <c r="K200" s="14">
        <v>0</v>
      </c>
      <c r="L200" s="14">
        <v>0</v>
      </c>
      <c r="M200" s="14">
        <v>4379803</v>
      </c>
      <c r="N200" s="33">
        <v>4379803</v>
      </c>
      <c r="O200" s="31">
        <v>0.9999550228310502</v>
      </c>
      <c r="Q200" s="38"/>
    </row>
    <row r="201" spans="1:17" x14ac:dyDescent="0.25">
      <c r="A201" s="7" t="s">
        <v>160</v>
      </c>
      <c r="B201" s="3" t="s">
        <v>174</v>
      </c>
      <c r="C201" s="14">
        <v>4000000</v>
      </c>
      <c r="D201" s="14">
        <v>0</v>
      </c>
      <c r="E201" s="14">
        <v>0</v>
      </c>
      <c r="F201" s="14">
        <v>0</v>
      </c>
      <c r="G201" s="14">
        <v>9877000</v>
      </c>
      <c r="H201" s="14">
        <v>9877000</v>
      </c>
      <c r="I201" s="14">
        <v>13877000</v>
      </c>
      <c r="J201" s="14">
        <v>0</v>
      </c>
      <c r="K201" s="14">
        <v>0</v>
      </c>
      <c r="L201" s="14">
        <v>2000000</v>
      </c>
      <c r="M201" s="14">
        <v>11877000</v>
      </c>
      <c r="N201" s="33">
        <v>13877000</v>
      </c>
      <c r="O201" s="31">
        <v>1</v>
      </c>
      <c r="Q201" s="38"/>
    </row>
    <row r="202" spans="1:17" x14ac:dyDescent="0.25">
      <c r="A202" s="7" t="s">
        <v>160</v>
      </c>
      <c r="B202" s="3" t="s">
        <v>173</v>
      </c>
      <c r="C202" s="14">
        <v>2447400</v>
      </c>
      <c r="D202" s="14">
        <v>17000000</v>
      </c>
      <c r="E202" s="14">
        <v>0</v>
      </c>
      <c r="F202" s="14">
        <v>0</v>
      </c>
      <c r="G202" s="14">
        <v>98300000</v>
      </c>
      <c r="H202" s="14">
        <v>115300000</v>
      </c>
      <c r="I202" s="14">
        <v>117747400</v>
      </c>
      <c r="J202" s="14">
        <v>-113568.87</v>
      </c>
      <c r="K202" s="14">
        <v>17735314.880000003</v>
      </c>
      <c r="L202" s="14">
        <v>68615.879999998957</v>
      </c>
      <c r="M202" s="14">
        <v>98540039.179999992</v>
      </c>
      <c r="N202" s="33">
        <v>116230401.06999999</v>
      </c>
      <c r="O202" s="31">
        <v>0.98711649743433816</v>
      </c>
      <c r="Q202" s="38"/>
    </row>
    <row r="203" spans="1:17" x14ac:dyDescent="0.25">
      <c r="A203" s="7" t="s">
        <v>160</v>
      </c>
      <c r="B203" s="3" t="s">
        <v>172</v>
      </c>
      <c r="C203" s="14">
        <v>2000000</v>
      </c>
      <c r="D203" s="14">
        <v>0</v>
      </c>
      <c r="E203" s="14">
        <v>0</v>
      </c>
      <c r="F203" s="14">
        <v>0</v>
      </c>
      <c r="G203" s="14">
        <v>1500</v>
      </c>
      <c r="H203" s="14">
        <v>1500</v>
      </c>
      <c r="I203" s="14">
        <v>2001500</v>
      </c>
      <c r="J203" s="14">
        <v>0</v>
      </c>
      <c r="K203" s="14">
        <v>0</v>
      </c>
      <c r="L203" s="14">
        <v>0</v>
      </c>
      <c r="M203" s="14">
        <v>2001462.75</v>
      </c>
      <c r="N203" s="33">
        <v>2001462.75</v>
      </c>
      <c r="O203" s="31">
        <v>0.99998138895828126</v>
      </c>
      <c r="Q203" s="38"/>
    </row>
    <row r="204" spans="1:17" x14ac:dyDescent="0.25">
      <c r="A204" s="7" t="s">
        <v>160</v>
      </c>
      <c r="B204" s="3" t="s">
        <v>171</v>
      </c>
      <c r="C204" s="14">
        <v>830000</v>
      </c>
      <c r="D204" s="14">
        <v>0</v>
      </c>
      <c r="E204" s="14">
        <v>0</v>
      </c>
      <c r="F204" s="14">
        <v>0</v>
      </c>
      <c r="G204" s="14">
        <v>0</v>
      </c>
      <c r="H204" s="14">
        <v>0</v>
      </c>
      <c r="I204" s="14">
        <v>830000</v>
      </c>
      <c r="J204" s="14">
        <v>0</v>
      </c>
      <c r="K204" s="14">
        <v>0</v>
      </c>
      <c r="L204" s="14">
        <v>285894.08</v>
      </c>
      <c r="M204" s="14">
        <v>445181.85000000003</v>
      </c>
      <c r="N204" s="33">
        <v>731075.93</v>
      </c>
      <c r="O204" s="31">
        <v>0.88081437349397596</v>
      </c>
      <c r="Q204" s="38"/>
    </row>
    <row r="205" spans="1:17" x14ac:dyDescent="0.25">
      <c r="A205" s="7" t="s">
        <v>160</v>
      </c>
      <c r="B205" s="3" t="s">
        <v>170</v>
      </c>
      <c r="C205" s="14">
        <v>700000</v>
      </c>
      <c r="D205" s="14">
        <v>0</v>
      </c>
      <c r="E205" s="14">
        <v>0</v>
      </c>
      <c r="F205" s="14">
        <v>0</v>
      </c>
      <c r="G205" s="14">
        <v>0</v>
      </c>
      <c r="H205" s="14">
        <v>0</v>
      </c>
      <c r="I205" s="14">
        <v>700000</v>
      </c>
      <c r="J205" s="14">
        <v>54780</v>
      </c>
      <c r="K205" s="14">
        <v>308787</v>
      </c>
      <c r="L205" s="14">
        <v>181783.5</v>
      </c>
      <c r="M205" s="14">
        <v>151594.5</v>
      </c>
      <c r="N205" s="33">
        <v>696945</v>
      </c>
      <c r="O205" s="31">
        <v>0.99563571428571429</v>
      </c>
      <c r="Q205" s="38"/>
    </row>
    <row r="206" spans="1:17" x14ac:dyDescent="0.25">
      <c r="A206" s="7" t="s">
        <v>160</v>
      </c>
      <c r="B206" s="3" t="s">
        <v>169</v>
      </c>
      <c r="C206" s="14">
        <v>625000</v>
      </c>
      <c r="D206" s="14">
        <v>0</v>
      </c>
      <c r="E206" s="14">
        <v>0</v>
      </c>
      <c r="F206" s="14">
        <v>0</v>
      </c>
      <c r="G206" s="14">
        <v>0</v>
      </c>
      <c r="H206" s="14">
        <v>0</v>
      </c>
      <c r="I206" s="14">
        <v>625000</v>
      </c>
      <c r="J206" s="14">
        <v>68641</v>
      </c>
      <c r="K206" s="14">
        <v>212112</v>
      </c>
      <c r="L206" s="14">
        <v>110607</v>
      </c>
      <c r="M206" s="14">
        <v>205126</v>
      </c>
      <c r="N206" s="33">
        <v>596486</v>
      </c>
      <c r="O206" s="31">
        <v>0.95437760000000005</v>
      </c>
      <c r="Q206" s="38"/>
    </row>
    <row r="207" spans="1:17" x14ac:dyDescent="0.25">
      <c r="A207" s="7" t="s">
        <v>160</v>
      </c>
      <c r="B207" s="3" t="s">
        <v>168</v>
      </c>
      <c r="C207" s="14">
        <v>100000</v>
      </c>
      <c r="D207" s="14">
        <v>0</v>
      </c>
      <c r="E207" s="14">
        <v>-44000</v>
      </c>
      <c r="F207" s="14">
        <v>0</v>
      </c>
      <c r="G207" s="14">
        <v>-5500</v>
      </c>
      <c r="H207" s="14">
        <v>-49500</v>
      </c>
      <c r="I207" s="14">
        <v>50500</v>
      </c>
      <c r="J207" s="14">
        <v>0</v>
      </c>
      <c r="K207" s="14">
        <v>0</v>
      </c>
      <c r="L207" s="14">
        <v>50000</v>
      </c>
      <c r="M207" s="14">
        <v>0</v>
      </c>
      <c r="N207" s="33">
        <v>50000</v>
      </c>
      <c r="O207" s="31">
        <v>0.99009900990099009</v>
      </c>
      <c r="Q207" s="38"/>
    </row>
    <row r="208" spans="1:17" x14ac:dyDescent="0.25">
      <c r="A208" s="7" t="s">
        <v>160</v>
      </c>
      <c r="B208" s="3" t="s">
        <v>167</v>
      </c>
      <c r="C208" s="14">
        <v>100000</v>
      </c>
      <c r="D208" s="14">
        <v>0</v>
      </c>
      <c r="E208" s="14">
        <v>-100000</v>
      </c>
      <c r="F208" s="14">
        <v>0</v>
      </c>
      <c r="G208" s="14">
        <v>250000</v>
      </c>
      <c r="H208" s="14">
        <v>150000</v>
      </c>
      <c r="I208" s="14">
        <v>250000</v>
      </c>
      <c r="J208" s="14">
        <v>0</v>
      </c>
      <c r="K208" s="14">
        <v>0</v>
      </c>
      <c r="L208" s="14">
        <v>0</v>
      </c>
      <c r="M208" s="14">
        <v>250000</v>
      </c>
      <c r="N208" s="33">
        <v>250000</v>
      </c>
      <c r="O208" s="31">
        <v>1</v>
      </c>
      <c r="Q208" s="38"/>
    </row>
    <row r="209" spans="1:17" x14ac:dyDescent="0.25">
      <c r="A209" s="7" t="s">
        <v>160</v>
      </c>
      <c r="B209" s="3" t="s">
        <v>166</v>
      </c>
      <c r="C209" s="14">
        <v>85000</v>
      </c>
      <c r="D209" s="14">
        <v>0</v>
      </c>
      <c r="E209" s="14">
        <v>144000</v>
      </c>
      <c r="F209" s="14">
        <v>0</v>
      </c>
      <c r="G209" s="14">
        <v>79500</v>
      </c>
      <c r="H209" s="14">
        <v>223500</v>
      </c>
      <c r="I209" s="14">
        <v>308500</v>
      </c>
      <c r="J209" s="14">
        <v>0</v>
      </c>
      <c r="K209" s="14">
        <v>24951</v>
      </c>
      <c r="L209" s="14">
        <v>12500</v>
      </c>
      <c r="M209" s="14">
        <v>184500</v>
      </c>
      <c r="N209" s="33">
        <v>221951</v>
      </c>
      <c r="O209" s="31">
        <v>0.71945218800648303</v>
      </c>
      <c r="Q209" s="38"/>
    </row>
    <row r="210" spans="1:17" x14ac:dyDescent="0.25">
      <c r="A210" s="7" t="s">
        <v>160</v>
      </c>
      <c r="B210" s="3" t="s">
        <v>165</v>
      </c>
      <c r="C210" s="14">
        <v>1000</v>
      </c>
      <c r="D210" s="14">
        <v>8165000</v>
      </c>
      <c r="E210" s="14">
        <v>0</v>
      </c>
      <c r="F210" s="14">
        <v>0</v>
      </c>
      <c r="G210" s="14">
        <v>5476500</v>
      </c>
      <c r="H210" s="14">
        <v>13641500</v>
      </c>
      <c r="I210" s="14">
        <v>13642500</v>
      </c>
      <c r="J210" s="14">
        <v>0</v>
      </c>
      <c r="K210" s="14">
        <v>8165000</v>
      </c>
      <c r="L210" s="14">
        <v>0</v>
      </c>
      <c r="M210" s="14">
        <v>5476500</v>
      </c>
      <c r="N210" s="33">
        <v>13641500</v>
      </c>
      <c r="O210" s="31">
        <v>0.99992669965182335</v>
      </c>
      <c r="Q210" s="38"/>
    </row>
    <row r="211" spans="1:17" x14ac:dyDescent="0.25">
      <c r="A211" s="7" t="s">
        <v>160</v>
      </c>
      <c r="B211" s="3" t="s">
        <v>164</v>
      </c>
      <c r="C211" s="14">
        <v>0</v>
      </c>
      <c r="D211" s="14">
        <v>0</v>
      </c>
      <c r="E211" s="14">
        <v>0</v>
      </c>
      <c r="F211" s="14">
        <v>0</v>
      </c>
      <c r="G211" s="14">
        <v>0</v>
      </c>
      <c r="H211" s="14">
        <v>0</v>
      </c>
      <c r="I211" s="14">
        <v>0</v>
      </c>
      <c r="J211" s="14">
        <v>-508726.83</v>
      </c>
      <c r="K211" s="14">
        <v>105572</v>
      </c>
      <c r="L211" s="14">
        <v>71800</v>
      </c>
      <c r="M211" s="14">
        <v>532095.25</v>
      </c>
      <c r="N211" s="33">
        <v>200740.41999999998</v>
      </c>
      <c r="O211" s="31"/>
      <c r="Q211" s="38"/>
    </row>
    <row r="212" spans="1:17" x14ac:dyDescent="0.25">
      <c r="A212" s="7" t="s">
        <v>160</v>
      </c>
      <c r="B212" s="3" t="s">
        <v>163</v>
      </c>
      <c r="C212" s="14">
        <v>0</v>
      </c>
      <c r="D212" s="14">
        <v>0</v>
      </c>
      <c r="E212" s="14">
        <v>0</v>
      </c>
      <c r="F212" s="14">
        <v>0</v>
      </c>
      <c r="G212" s="14">
        <v>0</v>
      </c>
      <c r="H212" s="14">
        <v>0</v>
      </c>
      <c r="I212" s="14">
        <v>0</v>
      </c>
      <c r="J212" s="14">
        <v>523020.34</v>
      </c>
      <c r="K212" s="14">
        <v>-523020.34</v>
      </c>
      <c r="L212" s="14">
        <v>0</v>
      </c>
      <c r="M212" s="14">
        <v>121390.43</v>
      </c>
      <c r="N212" s="33">
        <v>121390.43</v>
      </c>
      <c r="O212" s="31"/>
      <c r="Q212" s="38"/>
    </row>
    <row r="213" spans="1:17" x14ac:dyDescent="0.25">
      <c r="A213" s="7" t="s">
        <v>160</v>
      </c>
      <c r="B213" s="3" t="s">
        <v>162</v>
      </c>
      <c r="C213" s="14">
        <v>0</v>
      </c>
      <c r="D213" s="14">
        <v>0</v>
      </c>
      <c r="E213" s="14">
        <v>0</v>
      </c>
      <c r="F213" s="14">
        <v>0</v>
      </c>
      <c r="G213" s="14">
        <v>29200000</v>
      </c>
      <c r="H213" s="14">
        <v>29200000</v>
      </c>
      <c r="I213" s="14">
        <v>29200000</v>
      </c>
      <c r="J213" s="14">
        <v>3414773.68</v>
      </c>
      <c r="K213" s="14">
        <v>-3414773.68</v>
      </c>
      <c r="L213" s="14">
        <v>1592089.35</v>
      </c>
      <c r="M213" s="14">
        <v>27607910.649999999</v>
      </c>
      <c r="N213" s="33">
        <v>29200000</v>
      </c>
      <c r="O213" s="31">
        <v>1</v>
      </c>
      <c r="Q213" s="38"/>
    </row>
    <row r="214" spans="1:17" x14ac:dyDescent="0.25">
      <c r="A214" s="7" t="s">
        <v>160</v>
      </c>
      <c r="B214" s="7" t="s">
        <v>161</v>
      </c>
      <c r="C214" s="14">
        <v>0</v>
      </c>
      <c r="D214" s="14">
        <v>0</v>
      </c>
      <c r="E214" s="14">
        <v>0</v>
      </c>
      <c r="F214" s="14">
        <v>0</v>
      </c>
      <c r="G214" s="14">
        <v>15000000</v>
      </c>
      <c r="H214" s="14">
        <v>15000000</v>
      </c>
      <c r="I214" s="14">
        <v>15000000</v>
      </c>
      <c r="J214" s="14">
        <v>0</v>
      </c>
      <c r="K214" s="14">
        <v>0.01</v>
      </c>
      <c r="L214" s="14">
        <v>-0.01</v>
      </c>
      <c r="M214" s="14">
        <v>14945094.99</v>
      </c>
      <c r="N214" s="33">
        <v>14945094.99</v>
      </c>
      <c r="O214" s="31">
        <v>0.99633966600000001</v>
      </c>
      <c r="Q214" s="38"/>
    </row>
    <row r="215" spans="1:17" x14ac:dyDescent="0.25">
      <c r="A215" s="7" t="s">
        <v>160</v>
      </c>
      <c r="B215" s="3" t="s">
        <v>12</v>
      </c>
      <c r="C215" s="14">
        <v>501645892</v>
      </c>
      <c r="D215" s="14">
        <v>0</v>
      </c>
      <c r="E215" s="14">
        <v>190500</v>
      </c>
      <c r="F215" s="14">
        <v>0</v>
      </c>
      <c r="G215" s="14">
        <v>174710700</v>
      </c>
      <c r="H215" s="14">
        <v>174901200</v>
      </c>
      <c r="I215" s="14">
        <v>676547092</v>
      </c>
      <c r="J215" s="14">
        <v>92364281.870000243</v>
      </c>
      <c r="K215" s="14">
        <v>118442196.15999985</v>
      </c>
      <c r="L215" s="14">
        <v>118064498.74999976</v>
      </c>
      <c r="M215" s="14">
        <v>334177983</v>
      </c>
      <c r="N215" s="33">
        <v>663048959.77999985</v>
      </c>
      <c r="O215" s="31">
        <v>0.98004849569289088</v>
      </c>
      <c r="Q215" s="38"/>
    </row>
    <row r="216" spans="1:17" x14ac:dyDescent="0.25">
      <c r="A216" s="7" t="s">
        <v>160</v>
      </c>
      <c r="B216" s="13" t="s">
        <v>0</v>
      </c>
      <c r="C216" s="26">
        <v>7348047292</v>
      </c>
      <c r="D216" s="26">
        <v>108165000</v>
      </c>
      <c r="E216" s="26">
        <v>190500</v>
      </c>
      <c r="F216" s="26">
        <v>-30000000</v>
      </c>
      <c r="G216" s="26">
        <v>237447200</v>
      </c>
      <c r="H216" s="26">
        <v>315802700</v>
      </c>
      <c r="I216" s="26">
        <v>7663849992</v>
      </c>
      <c r="J216" s="26">
        <f t="shared" ref="J216:M216" si="4">SUM(J185:J215)</f>
        <v>1146336452.1700001</v>
      </c>
      <c r="K216" s="26">
        <f t="shared" si="4"/>
        <v>1822347234.48</v>
      </c>
      <c r="L216" s="26">
        <f t="shared" si="4"/>
        <v>1700609011.2299998</v>
      </c>
      <c r="M216" s="26">
        <f t="shared" si="4"/>
        <v>2911529544.749999</v>
      </c>
      <c r="N216" s="26">
        <v>7580822242.6300001</v>
      </c>
      <c r="O216" s="32">
        <v>0.98916631334685967</v>
      </c>
      <c r="Q216" s="38"/>
    </row>
    <row r="217" spans="1:17" x14ac:dyDescent="0.25">
      <c r="A217" s="7" t="s">
        <v>360</v>
      </c>
      <c r="B217" s="13" t="s">
        <v>384</v>
      </c>
      <c r="C217" s="14"/>
      <c r="D217" s="14"/>
      <c r="E217" s="14"/>
      <c r="F217" s="14"/>
      <c r="G217" s="14"/>
      <c r="H217" s="14"/>
      <c r="I217" s="14"/>
      <c r="J217" s="14"/>
      <c r="K217" s="14"/>
      <c r="L217" s="14"/>
      <c r="M217" s="14"/>
      <c r="N217" s="33"/>
      <c r="O217" s="31"/>
      <c r="Q217" s="38"/>
    </row>
    <row r="218" spans="1:17" x14ac:dyDescent="0.25">
      <c r="A218" s="7" t="s">
        <v>360</v>
      </c>
      <c r="B218" s="3" t="s">
        <v>383</v>
      </c>
      <c r="C218" s="14">
        <v>12200000</v>
      </c>
      <c r="D218" s="14">
        <v>0</v>
      </c>
      <c r="E218" s="14">
        <v>0</v>
      </c>
      <c r="F218" s="14">
        <v>0</v>
      </c>
      <c r="G218" s="14">
        <v>0</v>
      </c>
      <c r="H218" s="14">
        <v>0</v>
      </c>
      <c r="I218" s="14">
        <v>12200000</v>
      </c>
      <c r="J218" s="14">
        <v>0</v>
      </c>
      <c r="K218" s="14">
        <v>0</v>
      </c>
      <c r="L218" s="14">
        <v>0</v>
      </c>
      <c r="M218" s="14">
        <v>12119765.67</v>
      </c>
      <c r="N218" s="33">
        <v>12119765.67</v>
      </c>
      <c r="O218" s="31">
        <v>0.99342341557377045</v>
      </c>
      <c r="Q218" s="38"/>
    </row>
    <row r="219" spans="1:17" x14ac:dyDescent="0.25">
      <c r="A219" s="7" t="s">
        <v>360</v>
      </c>
      <c r="B219" s="3" t="s">
        <v>382</v>
      </c>
      <c r="C219" s="14">
        <v>7300000</v>
      </c>
      <c r="D219" s="14">
        <v>0</v>
      </c>
      <c r="E219" s="14">
        <v>10600000</v>
      </c>
      <c r="F219" s="14">
        <v>0</v>
      </c>
      <c r="G219" s="14">
        <v>-4866600</v>
      </c>
      <c r="H219" s="14">
        <v>5733400</v>
      </c>
      <c r="I219" s="14">
        <v>13033400</v>
      </c>
      <c r="J219" s="14">
        <v>2690397.38</v>
      </c>
      <c r="K219" s="14">
        <v>318689.24000000022</v>
      </c>
      <c r="L219" s="14">
        <v>7106624.3999999994</v>
      </c>
      <c r="M219" s="14">
        <v>2902345.26</v>
      </c>
      <c r="N219" s="33">
        <v>13018056.279999999</v>
      </c>
      <c r="O219" s="31">
        <v>0.99882273850261627</v>
      </c>
      <c r="Q219" s="38"/>
    </row>
    <row r="220" spans="1:17" x14ac:dyDescent="0.25">
      <c r="A220" s="7" t="s">
        <v>360</v>
      </c>
      <c r="B220" s="3" t="s">
        <v>381</v>
      </c>
      <c r="C220" s="14">
        <v>7169800</v>
      </c>
      <c r="D220" s="14">
        <v>0</v>
      </c>
      <c r="E220" s="14">
        <v>0</v>
      </c>
      <c r="F220" s="14">
        <v>0</v>
      </c>
      <c r="G220" s="14">
        <v>-1480400</v>
      </c>
      <c r="H220" s="14">
        <v>-1480400</v>
      </c>
      <c r="I220" s="14">
        <v>5689400</v>
      </c>
      <c r="J220" s="14">
        <v>2755193.15</v>
      </c>
      <c r="K220" s="14">
        <v>-568642.46</v>
      </c>
      <c r="L220" s="14">
        <v>2364958.94</v>
      </c>
      <c r="M220" s="14">
        <v>841796.0700000003</v>
      </c>
      <c r="N220" s="33">
        <v>5393305.7000000002</v>
      </c>
      <c r="O220" s="31">
        <v>0.94795684957992055</v>
      </c>
      <c r="Q220" s="38"/>
    </row>
    <row r="221" spans="1:17" x14ac:dyDescent="0.25">
      <c r="A221" s="7" t="s">
        <v>360</v>
      </c>
      <c r="B221" s="3" t="s">
        <v>362</v>
      </c>
      <c r="C221" s="14">
        <v>6360400</v>
      </c>
      <c r="D221" s="14">
        <v>0</v>
      </c>
      <c r="E221" s="14">
        <v>0</v>
      </c>
      <c r="F221" s="14">
        <v>0</v>
      </c>
      <c r="G221" s="14">
        <v>536300</v>
      </c>
      <c r="H221" s="14">
        <v>536300</v>
      </c>
      <c r="I221" s="14">
        <v>6896700</v>
      </c>
      <c r="J221" s="14">
        <v>50008</v>
      </c>
      <c r="K221" s="14">
        <v>49999</v>
      </c>
      <c r="L221" s="14">
        <f>214794+1849746.39</f>
        <v>2064540.39</v>
      </c>
      <c r="M221" s="14">
        <f>-314801+5085287.43</f>
        <v>4770486.43</v>
      </c>
      <c r="N221" s="33">
        <v>6935033.8199999994</v>
      </c>
      <c r="O221" s="31">
        <v>1.0055582843968853</v>
      </c>
      <c r="Q221" s="38"/>
    </row>
    <row r="222" spans="1:17" x14ac:dyDescent="0.25">
      <c r="A222" s="7" t="s">
        <v>360</v>
      </c>
      <c r="B222" s="3" t="s">
        <v>380</v>
      </c>
      <c r="C222" s="14">
        <v>6000000</v>
      </c>
      <c r="D222" s="14">
        <v>0</v>
      </c>
      <c r="E222" s="14">
        <v>0</v>
      </c>
      <c r="F222" s="14">
        <v>0</v>
      </c>
      <c r="G222" s="14">
        <v>0</v>
      </c>
      <c r="H222" s="14">
        <v>0</v>
      </c>
      <c r="I222" s="14">
        <v>6000000</v>
      </c>
      <c r="J222" s="14">
        <v>0</v>
      </c>
      <c r="K222" s="14">
        <v>0</v>
      </c>
      <c r="L222" s="14">
        <v>0</v>
      </c>
      <c r="M222" s="14">
        <v>6000000</v>
      </c>
      <c r="N222" s="33">
        <v>6000000</v>
      </c>
      <c r="O222" s="31">
        <v>1</v>
      </c>
      <c r="Q222" s="38"/>
    </row>
    <row r="223" spans="1:17" x14ac:dyDescent="0.25">
      <c r="A223" s="7" t="s">
        <v>360</v>
      </c>
      <c r="B223" s="3" t="s">
        <v>379</v>
      </c>
      <c r="C223" s="14">
        <v>4500000</v>
      </c>
      <c r="D223" s="14">
        <v>0</v>
      </c>
      <c r="E223" s="14">
        <v>0</v>
      </c>
      <c r="F223" s="14">
        <v>0</v>
      </c>
      <c r="G223" s="14">
        <v>4500</v>
      </c>
      <c r="H223" s="14">
        <v>4500</v>
      </c>
      <c r="I223" s="14">
        <v>4504500</v>
      </c>
      <c r="J223" s="14">
        <v>-207584.19</v>
      </c>
      <c r="K223" s="14">
        <v>2155411.54</v>
      </c>
      <c r="L223" s="14">
        <v>1067233.04</v>
      </c>
      <c r="M223" s="14">
        <v>1228986.23</v>
      </c>
      <c r="N223" s="33">
        <v>4244046.62</v>
      </c>
      <c r="O223" s="31">
        <v>0.94217929181929183</v>
      </c>
      <c r="Q223" s="38"/>
    </row>
    <row r="224" spans="1:17" x14ac:dyDescent="0.25">
      <c r="A224" s="7" t="s">
        <v>360</v>
      </c>
      <c r="B224" s="3" t="s">
        <v>378</v>
      </c>
      <c r="C224" s="14">
        <v>4150000</v>
      </c>
      <c r="D224" s="14">
        <v>0</v>
      </c>
      <c r="E224" s="14">
        <v>0</v>
      </c>
      <c r="F224" s="14">
        <v>0</v>
      </c>
      <c r="G224" s="14">
        <v>-100000</v>
      </c>
      <c r="H224" s="14">
        <v>-100000</v>
      </c>
      <c r="I224" s="14">
        <v>4050000</v>
      </c>
      <c r="J224" s="14">
        <v>0</v>
      </c>
      <c r="K224" s="14">
        <v>0</v>
      </c>
      <c r="L224" s="14">
        <v>0</v>
      </c>
      <c r="M224" s="14">
        <v>4050000</v>
      </c>
      <c r="N224" s="33">
        <v>4050000</v>
      </c>
      <c r="O224" s="31">
        <v>1</v>
      </c>
      <c r="Q224" s="38"/>
    </row>
    <row r="225" spans="1:17" x14ac:dyDescent="0.25">
      <c r="A225" s="7" t="s">
        <v>360</v>
      </c>
      <c r="B225" s="3" t="s">
        <v>377</v>
      </c>
      <c r="C225" s="14">
        <v>3400000</v>
      </c>
      <c r="D225" s="14">
        <v>0</v>
      </c>
      <c r="E225" s="14">
        <v>0</v>
      </c>
      <c r="F225" s="14">
        <v>0</v>
      </c>
      <c r="G225" s="14">
        <v>0</v>
      </c>
      <c r="H225" s="14">
        <v>0</v>
      </c>
      <c r="I225" s="14">
        <v>3400000</v>
      </c>
      <c r="J225" s="14">
        <v>92900</v>
      </c>
      <c r="K225" s="14">
        <v>240000</v>
      </c>
      <c r="L225" s="14">
        <v>0</v>
      </c>
      <c r="M225" s="14">
        <v>3067100</v>
      </c>
      <c r="N225" s="33">
        <v>3400000</v>
      </c>
      <c r="O225" s="31">
        <v>1</v>
      </c>
      <c r="Q225" s="38"/>
    </row>
    <row r="226" spans="1:17" x14ac:dyDescent="0.25">
      <c r="A226" s="7" t="s">
        <v>360</v>
      </c>
      <c r="B226" s="3" t="s">
        <v>376</v>
      </c>
      <c r="C226" s="14">
        <v>3000000</v>
      </c>
      <c r="D226" s="14">
        <v>0</v>
      </c>
      <c r="E226" s="14">
        <v>0</v>
      </c>
      <c r="F226" s="14">
        <v>0</v>
      </c>
      <c r="G226" s="14">
        <v>0</v>
      </c>
      <c r="H226" s="14">
        <v>0</v>
      </c>
      <c r="I226" s="14">
        <v>3000000</v>
      </c>
      <c r="J226" s="14">
        <v>0</v>
      </c>
      <c r="K226" s="14">
        <v>0</v>
      </c>
      <c r="L226" s="14">
        <v>0</v>
      </c>
      <c r="M226" s="14">
        <v>3000000</v>
      </c>
      <c r="N226" s="33">
        <v>3000000</v>
      </c>
      <c r="O226" s="31">
        <v>1</v>
      </c>
      <c r="Q226" s="38"/>
    </row>
    <row r="227" spans="1:17" x14ac:dyDescent="0.25">
      <c r="A227" s="7" t="s">
        <v>360</v>
      </c>
      <c r="B227" s="3" t="s">
        <v>375</v>
      </c>
      <c r="C227" s="14">
        <v>2500000</v>
      </c>
      <c r="D227" s="14">
        <v>0</v>
      </c>
      <c r="E227" s="14">
        <v>0</v>
      </c>
      <c r="F227" s="14">
        <v>0</v>
      </c>
      <c r="G227" s="14">
        <v>0</v>
      </c>
      <c r="H227" s="14">
        <v>0</v>
      </c>
      <c r="I227" s="14">
        <v>2500000</v>
      </c>
      <c r="J227" s="14">
        <v>0</v>
      </c>
      <c r="K227" s="14">
        <v>0</v>
      </c>
      <c r="L227" s="14">
        <v>0</v>
      </c>
      <c r="M227" s="14">
        <v>2438429</v>
      </c>
      <c r="N227" s="33">
        <v>2438429</v>
      </c>
      <c r="O227" s="31">
        <v>0.97537160000000001</v>
      </c>
      <c r="Q227" s="38"/>
    </row>
    <row r="228" spans="1:17" x14ac:dyDescent="0.25">
      <c r="A228" s="7" t="s">
        <v>360</v>
      </c>
      <c r="B228" s="3" t="s">
        <v>374</v>
      </c>
      <c r="C228" s="14">
        <v>1600000</v>
      </c>
      <c r="D228" s="14">
        <v>0</v>
      </c>
      <c r="E228" s="14">
        <v>0</v>
      </c>
      <c r="F228" s="14">
        <v>0</v>
      </c>
      <c r="G228" s="14">
        <v>0</v>
      </c>
      <c r="H228" s="14">
        <v>0</v>
      </c>
      <c r="I228" s="14">
        <v>1600000</v>
      </c>
      <c r="J228" s="14">
        <v>0</v>
      </c>
      <c r="K228" s="14">
        <v>1059171</v>
      </c>
      <c r="L228" s="14">
        <v>447929</v>
      </c>
      <c r="M228" s="14">
        <v>92900</v>
      </c>
      <c r="N228" s="33">
        <v>1600000</v>
      </c>
      <c r="O228" s="31">
        <v>1</v>
      </c>
      <c r="Q228" s="38"/>
    </row>
    <row r="229" spans="1:17" x14ac:dyDescent="0.25">
      <c r="A229" s="7" t="s">
        <v>360</v>
      </c>
      <c r="B229" s="3" t="s">
        <v>373</v>
      </c>
      <c r="C229" s="14">
        <v>1250000</v>
      </c>
      <c r="D229" s="14">
        <v>0</v>
      </c>
      <c r="E229" s="14">
        <v>0</v>
      </c>
      <c r="F229" s="14">
        <v>0</v>
      </c>
      <c r="G229" s="14">
        <v>44100</v>
      </c>
      <c r="H229" s="14">
        <v>44100</v>
      </c>
      <c r="I229" s="14">
        <v>1294100</v>
      </c>
      <c r="J229" s="14">
        <v>0</v>
      </c>
      <c r="K229" s="14">
        <v>0</v>
      </c>
      <c r="L229" s="14">
        <v>407125.81</v>
      </c>
      <c r="M229" s="14">
        <v>744851.36999999988</v>
      </c>
      <c r="N229" s="33">
        <v>1151977.18</v>
      </c>
      <c r="O229" s="31">
        <v>0.89017632331349972</v>
      </c>
      <c r="Q229" s="38"/>
    </row>
    <row r="230" spans="1:17" x14ac:dyDescent="0.25">
      <c r="A230" s="7" t="s">
        <v>360</v>
      </c>
      <c r="B230" s="3" t="s">
        <v>372</v>
      </c>
      <c r="C230" s="14">
        <v>890000</v>
      </c>
      <c r="D230" s="14">
        <v>0</v>
      </c>
      <c r="E230" s="14">
        <v>0</v>
      </c>
      <c r="F230" s="14">
        <v>0</v>
      </c>
      <c r="G230" s="14">
        <v>-356000</v>
      </c>
      <c r="H230" s="14">
        <v>-356000</v>
      </c>
      <c r="I230" s="14">
        <v>534000</v>
      </c>
      <c r="J230" s="14">
        <v>0</v>
      </c>
      <c r="K230" s="14">
        <v>0</v>
      </c>
      <c r="L230" s="14">
        <v>0</v>
      </c>
      <c r="M230" s="14">
        <v>223500</v>
      </c>
      <c r="N230" s="33">
        <v>223500</v>
      </c>
      <c r="O230" s="31">
        <v>0.41853932584269665</v>
      </c>
      <c r="Q230" s="38"/>
    </row>
    <row r="231" spans="1:17" x14ac:dyDescent="0.25">
      <c r="A231" s="7" t="s">
        <v>360</v>
      </c>
      <c r="B231" s="3" t="s">
        <v>371</v>
      </c>
      <c r="C231" s="14">
        <v>105000</v>
      </c>
      <c r="D231" s="14">
        <v>0</v>
      </c>
      <c r="E231" s="14">
        <v>0</v>
      </c>
      <c r="F231" s="14">
        <v>0</v>
      </c>
      <c r="G231" s="14">
        <v>-65000</v>
      </c>
      <c r="H231" s="14">
        <v>-65000</v>
      </c>
      <c r="I231" s="14">
        <v>40000</v>
      </c>
      <c r="J231" s="14">
        <v>0</v>
      </c>
      <c r="K231" s="14">
        <v>40000</v>
      </c>
      <c r="L231" s="14">
        <v>0</v>
      </c>
      <c r="M231" s="14">
        <v>20000</v>
      </c>
      <c r="N231" s="33">
        <v>60000</v>
      </c>
      <c r="O231" s="31">
        <v>1.5</v>
      </c>
      <c r="Q231" s="38"/>
    </row>
    <row r="232" spans="1:17" x14ac:dyDescent="0.25">
      <c r="A232" s="7" t="s">
        <v>360</v>
      </c>
      <c r="B232" s="3" t="s">
        <v>370</v>
      </c>
      <c r="C232" s="14">
        <v>100000</v>
      </c>
      <c r="D232" s="14">
        <v>0</v>
      </c>
      <c r="E232" s="14">
        <v>0</v>
      </c>
      <c r="F232" s="14">
        <v>0</v>
      </c>
      <c r="G232" s="14">
        <v>433000</v>
      </c>
      <c r="H232" s="14">
        <v>433000</v>
      </c>
      <c r="I232" s="14">
        <v>533000</v>
      </c>
      <c r="J232" s="14">
        <v>80000</v>
      </c>
      <c r="K232" s="14">
        <v>65000</v>
      </c>
      <c r="L232" s="14">
        <v>92000</v>
      </c>
      <c r="M232" s="14">
        <v>280000</v>
      </c>
      <c r="N232" s="33">
        <v>517000</v>
      </c>
      <c r="O232" s="31">
        <v>0.96998123827392124</v>
      </c>
      <c r="Q232" s="38"/>
    </row>
    <row r="233" spans="1:17" x14ac:dyDescent="0.25">
      <c r="A233" s="7" t="s">
        <v>360</v>
      </c>
      <c r="B233" s="3" t="s">
        <v>369</v>
      </c>
      <c r="C233" s="14">
        <v>51000</v>
      </c>
      <c r="D233" s="14">
        <v>0</v>
      </c>
      <c r="E233" s="14">
        <v>0</v>
      </c>
      <c r="F233" s="14">
        <v>0</v>
      </c>
      <c r="G233" s="14">
        <v>166000</v>
      </c>
      <c r="H233" s="14">
        <v>166000</v>
      </c>
      <c r="I233" s="14">
        <v>217000</v>
      </c>
      <c r="J233" s="14">
        <v>0</v>
      </c>
      <c r="K233" s="14">
        <v>0</v>
      </c>
      <c r="L233" s="14">
        <v>0</v>
      </c>
      <c r="M233" s="14">
        <v>140000</v>
      </c>
      <c r="N233" s="33">
        <v>140000</v>
      </c>
      <c r="O233" s="31">
        <v>0.64516129032258063</v>
      </c>
      <c r="Q233" s="38"/>
    </row>
    <row r="234" spans="1:17" x14ac:dyDescent="0.25">
      <c r="A234" s="7" t="s">
        <v>360</v>
      </c>
      <c r="B234" s="3" t="s">
        <v>368</v>
      </c>
      <c r="C234" s="14">
        <v>20000</v>
      </c>
      <c r="D234" s="14">
        <v>0</v>
      </c>
      <c r="E234" s="14">
        <v>0</v>
      </c>
      <c r="F234" s="14">
        <v>0</v>
      </c>
      <c r="G234" s="14">
        <v>-20000</v>
      </c>
      <c r="H234" s="14">
        <v>-20000</v>
      </c>
      <c r="I234" s="14">
        <v>0</v>
      </c>
      <c r="J234" s="14">
        <v>0</v>
      </c>
      <c r="K234" s="14">
        <v>0</v>
      </c>
      <c r="L234" s="14">
        <v>0</v>
      </c>
      <c r="M234" s="14">
        <v>0</v>
      </c>
      <c r="N234" s="33">
        <v>0</v>
      </c>
      <c r="O234" s="31"/>
      <c r="Q234" s="38"/>
    </row>
    <row r="235" spans="1:17" x14ac:dyDescent="0.25">
      <c r="A235" s="7" t="s">
        <v>360</v>
      </c>
      <c r="B235" s="3" t="s">
        <v>367</v>
      </c>
      <c r="C235" s="14">
        <v>1000</v>
      </c>
      <c r="D235" s="14">
        <v>0</v>
      </c>
      <c r="E235" s="14">
        <v>0</v>
      </c>
      <c r="F235" s="14">
        <v>0</v>
      </c>
      <c r="G235" s="14">
        <v>0</v>
      </c>
      <c r="H235" s="14">
        <v>0</v>
      </c>
      <c r="I235" s="14">
        <v>1000</v>
      </c>
      <c r="J235" s="14">
        <v>0</v>
      </c>
      <c r="K235" s="14">
        <v>0</v>
      </c>
      <c r="L235" s="14">
        <v>0</v>
      </c>
      <c r="M235" s="14">
        <v>0</v>
      </c>
      <c r="N235" s="33">
        <v>0</v>
      </c>
      <c r="O235" s="31">
        <v>0</v>
      </c>
      <c r="Q235" s="38"/>
    </row>
    <row r="236" spans="1:17" x14ac:dyDescent="0.25">
      <c r="A236" s="7" t="s">
        <v>360</v>
      </c>
      <c r="B236" s="3" t="s">
        <v>209</v>
      </c>
      <c r="C236" s="14">
        <v>1000</v>
      </c>
      <c r="D236" s="14">
        <v>0</v>
      </c>
      <c r="E236" s="14">
        <v>0</v>
      </c>
      <c r="F236" s="14">
        <v>0</v>
      </c>
      <c r="G236" s="14">
        <v>0</v>
      </c>
      <c r="H236" s="14">
        <v>0</v>
      </c>
      <c r="I236" s="14">
        <v>1000</v>
      </c>
      <c r="J236" s="14">
        <v>0</v>
      </c>
      <c r="K236" s="14">
        <v>0</v>
      </c>
      <c r="L236" s="14">
        <v>0</v>
      </c>
      <c r="M236" s="14">
        <v>0</v>
      </c>
      <c r="N236" s="33">
        <v>0</v>
      </c>
      <c r="O236" s="31">
        <v>0</v>
      </c>
      <c r="Q236" s="38"/>
    </row>
    <row r="237" spans="1:17" x14ac:dyDescent="0.25">
      <c r="A237" s="7" t="s">
        <v>360</v>
      </c>
      <c r="B237" s="3" t="s">
        <v>366</v>
      </c>
      <c r="C237" s="14">
        <v>1000</v>
      </c>
      <c r="D237" s="14">
        <v>0</v>
      </c>
      <c r="E237" s="14">
        <v>0</v>
      </c>
      <c r="F237" s="14">
        <v>0</v>
      </c>
      <c r="G237" s="14">
        <v>183000</v>
      </c>
      <c r="H237" s="14">
        <v>183000</v>
      </c>
      <c r="I237" s="14">
        <v>184000</v>
      </c>
      <c r="J237" s="14">
        <v>48500</v>
      </c>
      <c r="K237" s="14">
        <v>0</v>
      </c>
      <c r="L237" s="14">
        <v>130500</v>
      </c>
      <c r="M237" s="14">
        <v>0</v>
      </c>
      <c r="N237" s="33">
        <v>179000</v>
      </c>
      <c r="O237" s="31">
        <v>0.97282608695652195</v>
      </c>
      <c r="Q237" s="38"/>
    </row>
    <row r="238" spans="1:17" x14ac:dyDescent="0.25">
      <c r="A238" s="7" t="s">
        <v>360</v>
      </c>
      <c r="B238" s="3" t="s">
        <v>365</v>
      </c>
      <c r="C238" s="14">
        <v>1000</v>
      </c>
      <c r="D238" s="14">
        <v>0</v>
      </c>
      <c r="E238" s="14">
        <v>0</v>
      </c>
      <c r="F238" s="14">
        <v>0</v>
      </c>
      <c r="G238" s="14">
        <v>0</v>
      </c>
      <c r="H238" s="14">
        <v>0</v>
      </c>
      <c r="I238" s="14">
        <v>1000</v>
      </c>
      <c r="J238" s="14">
        <v>-2025000</v>
      </c>
      <c r="K238" s="14">
        <v>0</v>
      </c>
      <c r="L238" s="14">
        <v>2000000</v>
      </c>
      <c r="M238" s="14">
        <v>25000</v>
      </c>
      <c r="N238" s="33">
        <v>0</v>
      </c>
      <c r="O238" s="31">
        <v>0</v>
      </c>
      <c r="Q238" s="38"/>
    </row>
    <row r="239" spans="1:17" x14ac:dyDescent="0.25">
      <c r="A239" s="7" t="s">
        <v>360</v>
      </c>
      <c r="B239" s="3" t="s">
        <v>364</v>
      </c>
      <c r="C239" s="14">
        <v>1000</v>
      </c>
      <c r="D239" s="14">
        <v>0</v>
      </c>
      <c r="E239" s="14">
        <v>0</v>
      </c>
      <c r="F239" s="14">
        <v>0</v>
      </c>
      <c r="G239" s="14">
        <v>0</v>
      </c>
      <c r="H239" s="14">
        <v>0</v>
      </c>
      <c r="I239" s="14">
        <v>1000</v>
      </c>
      <c r="J239" s="14">
        <v>0</v>
      </c>
      <c r="K239" s="14">
        <v>0</v>
      </c>
      <c r="L239" s="14">
        <v>0</v>
      </c>
      <c r="M239" s="14">
        <v>0</v>
      </c>
      <c r="N239" s="33">
        <v>0</v>
      </c>
      <c r="O239" s="31">
        <v>0</v>
      </c>
      <c r="Q239" s="38"/>
    </row>
    <row r="240" spans="1:17" x14ac:dyDescent="0.25">
      <c r="A240" s="7" t="s">
        <v>360</v>
      </c>
      <c r="B240" s="3" t="s">
        <v>363</v>
      </c>
      <c r="C240" s="14">
        <v>1000</v>
      </c>
      <c r="D240" s="14">
        <v>0</v>
      </c>
      <c r="E240" s="14">
        <v>0</v>
      </c>
      <c r="F240" s="14">
        <v>0</v>
      </c>
      <c r="G240" s="14">
        <v>0</v>
      </c>
      <c r="H240" s="14">
        <v>0</v>
      </c>
      <c r="I240" s="14">
        <v>1000</v>
      </c>
      <c r="J240" s="14">
        <v>0</v>
      </c>
      <c r="K240" s="14">
        <v>0</v>
      </c>
      <c r="L240" s="14">
        <v>0</v>
      </c>
      <c r="M240" s="14">
        <v>0</v>
      </c>
      <c r="N240" s="33">
        <v>0</v>
      </c>
      <c r="O240" s="31">
        <v>0</v>
      </c>
      <c r="Q240" s="38"/>
    </row>
    <row r="241" spans="1:18" x14ac:dyDescent="0.25">
      <c r="A241" s="7" t="s">
        <v>360</v>
      </c>
      <c r="B241" s="3" t="s">
        <v>361</v>
      </c>
      <c r="C241" s="14">
        <v>0</v>
      </c>
      <c r="D241" s="14">
        <v>0</v>
      </c>
      <c r="E241" s="14">
        <v>0</v>
      </c>
      <c r="F241" s="14">
        <v>0</v>
      </c>
      <c r="G241" s="14">
        <v>28300</v>
      </c>
      <c r="H241" s="14">
        <v>28300</v>
      </c>
      <c r="I241" s="14">
        <v>28300</v>
      </c>
      <c r="J241" s="14">
        <v>0</v>
      </c>
      <c r="K241" s="14">
        <v>0</v>
      </c>
      <c r="L241" s="14">
        <v>14000</v>
      </c>
      <c r="M241" s="14">
        <v>14275</v>
      </c>
      <c r="N241" s="33">
        <v>28275</v>
      </c>
      <c r="O241" s="31">
        <v>0.99911660777385158</v>
      </c>
      <c r="Q241" s="38"/>
    </row>
    <row r="242" spans="1:18" x14ac:dyDescent="0.25">
      <c r="A242" s="7" t="s">
        <v>360</v>
      </c>
      <c r="B242" s="7" t="s">
        <v>86</v>
      </c>
      <c r="C242" s="14">
        <v>315889514</v>
      </c>
      <c r="D242" s="14">
        <v>0</v>
      </c>
      <c r="E242" s="14">
        <v>0</v>
      </c>
      <c r="F242" s="14">
        <v>958200</v>
      </c>
      <c r="G242" s="14">
        <v>4261200</v>
      </c>
      <c r="H242" s="14">
        <v>5219400</v>
      </c>
      <c r="I242" s="14">
        <v>321108914</v>
      </c>
      <c r="J242" s="14">
        <v>59965648.430000015</v>
      </c>
      <c r="K242" s="14">
        <v>79208871.939999998</v>
      </c>
      <c r="L242" s="14">
        <v>73911218.560000032</v>
      </c>
      <c r="M242" s="14">
        <v>103658590</v>
      </c>
      <c r="N242" s="33">
        <v>316744328.93000007</v>
      </c>
      <c r="O242" s="31">
        <v>0.98640777356308473</v>
      </c>
      <c r="Q242" s="38"/>
    </row>
    <row r="243" spans="1:18" x14ac:dyDescent="0.25">
      <c r="A243" s="7" t="s">
        <v>360</v>
      </c>
      <c r="B243" s="13" t="s">
        <v>0</v>
      </c>
      <c r="C243" s="18">
        <v>376491714</v>
      </c>
      <c r="D243" s="18">
        <v>0</v>
      </c>
      <c r="E243" s="18">
        <v>10600000</v>
      </c>
      <c r="F243" s="18">
        <v>958200</v>
      </c>
      <c r="G243" s="18">
        <v>-1231600</v>
      </c>
      <c r="H243" s="18">
        <v>10326600</v>
      </c>
      <c r="I243" s="18">
        <v>386818314</v>
      </c>
      <c r="J243" s="18">
        <f>SUM(J218:J242)</f>
        <v>63450062.770000011</v>
      </c>
      <c r="K243" s="18">
        <f>SUM(K218:K242)</f>
        <v>82568500.25999999</v>
      </c>
      <c r="L243" s="18">
        <f>SUM(L218:L242)</f>
        <v>89606130.14000003</v>
      </c>
      <c r="M243" s="18">
        <f>SUM(M218:M242)</f>
        <v>145618025.03</v>
      </c>
      <c r="N243" s="30">
        <v>381242718.20000005</v>
      </c>
      <c r="O243" s="32">
        <v>0.9855860087327718</v>
      </c>
      <c r="Q243" s="38"/>
    </row>
    <row r="244" spans="1:18" x14ac:dyDescent="0.25">
      <c r="A244" s="7" t="s">
        <v>352</v>
      </c>
      <c r="B244" s="13" t="s">
        <v>359</v>
      </c>
      <c r="C244" s="14"/>
      <c r="D244" s="14"/>
      <c r="E244" s="14"/>
      <c r="F244" s="14"/>
      <c r="G244" s="14"/>
      <c r="H244" s="14"/>
      <c r="I244" s="14"/>
      <c r="J244" s="14"/>
      <c r="K244" s="14"/>
      <c r="L244" s="14"/>
      <c r="M244" s="14"/>
      <c r="N244" s="33"/>
      <c r="O244" s="31"/>
      <c r="Q244" s="38"/>
    </row>
    <row r="245" spans="1:18" x14ac:dyDescent="0.25">
      <c r="A245" s="7" t="s">
        <v>352</v>
      </c>
      <c r="B245" s="3" t="s">
        <v>358</v>
      </c>
      <c r="C245" s="14">
        <v>501850000</v>
      </c>
      <c r="D245" s="14">
        <v>0</v>
      </c>
      <c r="E245" s="14">
        <v>0</v>
      </c>
      <c r="F245" s="14">
        <v>0</v>
      </c>
      <c r="G245" s="14">
        <v>0</v>
      </c>
      <c r="H245" s="14">
        <v>0</v>
      </c>
      <c r="I245" s="14">
        <v>501850000</v>
      </c>
      <c r="J245" s="14">
        <v>125142500</v>
      </c>
      <c r="K245" s="14">
        <v>125142500</v>
      </c>
      <c r="L245" s="14">
        <v>125142500</v>
      </c>
      <c r="M245" s="14">
        <v>126422500</v>
      </c>
      <c r="N245" s="33">
        <v>501850000</v>
      </c>
      <c r="O245" s="31">
        <v>1</v>
      </c>
      <c r="Q245" s="38"/>
    </row>
    <row r="246" spans="1:18" x14ac:dyDescent="0.25">
      <c r="A246" s="7" t="s">
        <v>352</v>
      </c>
      <c r="B246" s="3" t="s">
        <v>357</v>
      </c>
      <c r="C246" s="14">
        <v>153931400</v>
      </c>
      <c r="D246" s="14">
        <v>0</v>
      </c>
      <c r="E246" s="14">
        <v>0</v>
      </c>
      <c r="F246" s="14">
        <v>0</v>
      </c>
      <c r="G246" s="14">
        <v>-9631400</v>
      </c>
      <c r="H246" s="14">
        <v>-9631400</v>
      </c>
      <c r="I246" s="14">
        <v>144300000</v>
      </c>
      <c r="J246" s="14">
        <v>38589255.5</v>
      </c>
      <c r="K246" s="14">
        <v>34075362.079999998</v>
      </c>
      <c r="L246" s="14">
        <v>35721893.5</v>
      </c>
      <c r="M246" s="14">
        <v>34676338.190000013</v>
      </c>
      <c r="N246" s="33">
        <v>143062849.27000001</v>
      </c>
      <c r="O246" s="31">
        <v>0.99142653686763693</v>
      </c>
      <c r="Q246" s="38"/>
    </row>
    <row r="247" spans="1:18" x14ac:dyDescent="0.25">
      <c r="A247" s="7" t="s">
        <v>352</v>
      </c>
      <c r="B247" s="3" t="s">
        <v>356</v>
      </c>
      <c r="C247" s="14">
        <v>35000000</v>
      </c>
      <c r="D247" s="14">
        <v>135000000</v>
      </c>
      <c r="E247" s="14">
        <v>0</v>
      </c>
      <c r="F247" s="14">
        <v>210000000</v>
      </c>
      <c r="G247" s="14">
        <v>-2000000</v>
      </c>
      <c r="H247" s="14">
        <v>343000000</v>
      </c>
      <c r="I247" s="14">
        <v>378000000</v>
      </c>
      <c r="J247" s="14">
        <v>68986313.370000005</v>
      </c>
      <c r="K247" s="14">
        <v>68447086.379999995</v>
      </c>
      <c r="L247" s="14">
        <v>30035704.909999996</v>
      </c>
      <c r="M247" s="14">
        <v>46605644.020000011</v>
      </c>
      <c r="N247" s="33">
        <v>214074748.68000001</v>
      </c>
      <c r="O247" s="31">
        <v>0.56633531396825398</v>
      </c>
      <c r="Q247" s="38"/>
      <c r="R247" s="47"/>
    </row>
    <row r="248" spans="1:18" x14ac:dyDescent="0.25">
      <c r="A248" s="7" t="s">
        <v>352</v>
      </c>
      <c r="B248" s="3" t="s">
        <v>355</v>
      </c>
      <c r="C248" s="14">
        <v>16693100</v>
      </c>
      <c r="D248" s="14">
        <v>0</v>
      </c>
      <c r="E248" s="14">
        <v>0</v>
      </c>
      <c r="F248" s="14">
        <v>0</v>
      </c>
      <c r="G248" s="14">
        <v>0</v>
      </c>
      <c r="H248" s="14">
        <v>0</v>
      </c>
      <c r="I248" s="14">
        <v>16693100</v>
      </c>
      <c r="J248" s="14">
        <v>0</v>
      </c>
      <c r="K248" s="14">
        <v>16692996.189999999</v>
      </c>
      <c r="L248" s="14">
        <v>0</v>
      </c>
      <c r="M248" s="14">
        <v>0</v>
      </c>
      <c r="N248" s="33">
        <v>16692996.189999999</v>
      </c>
      <c r="O248" s="31">
        <v>0.99999378126291694</v>
      </c>
      <c r="Q248" s="38"/>
    </row>
    <row r="249" spans="1:18" x14ac:dyDescent="0.25">
      <c r="A249" s="7" t="s">
        <v>352</v>
      </c>
      <c r="B249" s="3" t="s">
        <v>354</v>
      </c>
      <c r="C249" s="14">
        <v>4325000</v>
      </c>
      <c r="D249" s="14">
        <v>0</v>
      </c>
      <c r="E249" s="14">
        <v>0</v>
      </c>
      <c r="F249" s="14">
        <v>0</v>
      </c>
      <c r="G249" s="14">
        <v>0</v>
      </c>
      <c r="H249" s="14">
        <v>0</v>
      </c>
      <c r="I249" s="14">
        <v>4325000</v>
      </c>
      <c r="J249" s="14">
        <v>0</v>
      </c>
      <c r="K249" s="14">
        <v>0</v>
      </c>
      <c r="L249" s="14">
        <v>0</v>
      </c>
      <c r="M249" s="14">
        <v>4314271.96</v>
      </c>
      <c r="N249" s="33">
        <v>4314271.96</v>
      </c>
      <c r="O249" s="31">
        <v>0.99751952832369939</v>
      </c>
      <c r="Q249" s="38"/>
    </row>
    <row r="250" spans="1:18" x14ac:dyDescent="0.25">
      <c r="A250" s="7" t="s">
        <v>352</v>
      </c>
      <c r="B250" s="3" t="s">
        <v>353</v>
      </c>
      <c r="C250" s="14">
        <v>120000</v>
      </c>
      <c r="D250" s="14">
        <v>0</v>
      </c>
      <c r="E250" s="14">
        <v>0</v>
      </c>
      <c r="F250" s="14">
        <v>0</v>
      </c>
      <c r="G250" s="14">
        <v>-39700</v>
      </c>
      <c r="H250" s="14">
        <v>-39700</v>
      </c>
      <c r="I250" s="14">
        <v>80300</v>
      </c>
      <c r="J250" s="14">
        <v>10306</v>
      </c>
      <c r="K250" s="14">
        <v>0</v>
      </c>
      <c r="L250" s="14">
        <v>0</v>
      </c>
      <c r="M250" s="14">
        <v>0</v>
      </c>
      <c r="N250" s="33">
        <v>10306</v>
      </c>
      <c r="O250" s="31">
        <v>0.12834371108343712</v>
      </c>
      <c r="Q250" s="38"/>
    </row>
    <row r="251" spans="1:18" x14ac:dyDescent="0.25">
      <c r="A251" s="7" t="s">
        <v>352</v>
      </c>
      <c r="B251" s="7" t="s">
        <v>86</v>
      </c>
      <c r="C251" s="14">
        <v>415208114</v>
      </c>
      <c r="D251" s="14">
        <v>0</v>
      </c>
      <c r="E251" s="14">
        <v>0</v>
      </c>
      <c r="F251" s="14">
        <v>0</v>
      </c>
      <c r="G251" s="14">
        <v>-25772700</v>
      </c>
      <c r="H251" s="14">
        <v>-25772700</v>
      </c>
      <c r="I251" s="14">
        <v>389435414</v>
      </c>
      <c r="J251" s="14">
        <v>77007800.020000041</v>
      </c>
      <c r="K251" s="14">
        <v>94767857.24999994</v>
      </c>
      <c r="L251" s="14">
        <v>76123882.23999995</v>
      </c>
      <c r="M251" s="14">
        <v>105734656</v>
      </c>
      <c r="N251" s="33">
        <v>353634195.50999993</v>
      </c>
      <c r="O251" s="31">
        <v>0.90806891925345012</v>
      </c>
      <c r="Q251" s="38"/>
    </row>
    <row r="252" spans="1:18" x14ac:dyDescent="0.25">
      <c r="A252" s="7" t="s">
        <v>352</v>
      </c>
      <c r="B252" s="13" t="s">
        <v>0</v>
      </c>
      <c r="C252" s="18">
        <v>1127127614</v>
      </c>
      <c r="D252" s="18">
        <v>135000000</v>
      </c>
      <c r="E252" s="18">
        <v>0</v>
      </c>
      <c r="F252" s="18">
        <v>210000000</v>
      </c>
      <c r="G252" s="18">
        <v>-37443800</v>
      </c>
      <c r="H252" s="18">
        <v>307556200</v>
      </c>
      <c r="I252" s="18">
        <v>1434683814</v>
      </c>
      <c r="J252" s="18">
        <f t="shared" ref="J252:M252" si="5">SUM(J245:J251)</f>
        <v>309736174.89000005</v>
      </c>
      <c r="K252" s="18">
        <f t="shared" si="5"/>
        <v>339125801.89999992</v>
      </c>
      <c r="L252" s="18">
        <f t="shared" si="5"/>
        <v>267023980.64999995</v>
      </c>
      <c r="M252" s="18">
        <f t="shared" si="5"/>
        <v>317753410.17000002</v>
      </c>
      <c r="N252" s="30">
        <v>1233639367.6100001</v>
      </c>
      <c r="O252" s="32">
        <v>0.85986846409769291</v>
      </c>
      <c r="Q252" s="38"/>
    </row>
    <row r="253" spans="1:18" x14ac:dyDescent="0.25">
      <c r="A253" s="7" t="s">
        <v>346</v>
      </c>
      <c r="B253" s="13" t="s">
        <v>351</v>
      </c>
      <c r="C253" s="14"/>
      <c r="D253" s="14"/>
      <c r="E253" s="14"/>
      <c r="F253" s="14"/>
      <c r="G253" s="14"/>
      <c r="H253" s="14"/>
      <c r="I253" s="14"/>
      <c r="J253" s="14"/>
      <c r="K253" s="14"/>
      <c r="L253" s="14"/>
      <c r="M253" s="14"/>
      <c r="N253" s="33"/>
      <c r="O253" s="31"/>
      <c r="Q253" s="38"/>
    </row>
    <row r="254" spans="1:18" x14ac:dyDescent="0.25">
      <c r="A254" s="7" t="s">
        <v>346</v>
      </c>
      <c r="B254" s="3" t="s">
        <v>350</v>
      </c>
      <c r="C254" s="14">
        <v>2000000</v>
      </c>
      <c r="D254" s="14">
        <v>0</v>
      </c>
      <c r="E254" s="14">
        <v>0</v>
      </c>
      <c r="F254" s="14">
        <v>0</v>
      </c>
      <c r="G254" s="14">
        <v>0</v>
      </c>
      <c r="H254" s="14">
        <v>0</v>
      </c>
      <c r="I254" s="14">
        <v>2000000</v>
      </c>
      <c r="J254" s="14">
        <v>10000</v>
      </c>
      <c r="K254" s="14">
        <v>-30491.4</v>
      </c>
      <c r="L254" s="14">
        <v>1191390</v>
      </c>
      <c r="M254" s="14">
        <v>797481.39999999991</v>
      </c>
      <c r="N254" s="33">
        <v>1968380</v>
      </c>
      <c r="O254" s="31">
        <v>0.98419000000000001</v>
      </c>
      <c r="Q254" s="38"/>
    </row>
    <row r="255" spans="1:18" x14ac:dyDescent="0.25">
      <c r="A255" s="7" t="s">
        <v>346</v>
      </c>
      <c r="B255" s="3" t="s">
        <v>349</v>
      </c>
      <c r="C255" s="14">
        <v>2000000</v>
      </c>
      <c r="D255" s="14">
        <v>0</v>
      </c>
      <c r="E255" s="14">
        <v>0</v>
      </c>
      <c r="F255" s="14">
        <v>0</v>
      </c>
      <c r="G255" s="14">
        <v>0</v>
      </c>
      <c r="H255" s="14">
        <v>0</v>
      </c>
      <c r="I255" s="14">
        <v>2000000</v>
      </c>
      <c r="J255" s="14">
        <v>2000000</v>
      </c>
      <c r="K255" s="14">
        <v>0</v>
      </c>
      <c r="L255" s="14">
        <v>0</v>
      </c>
      <c r="M255" s="14">
        <v>0</v>
      </c>
      <c r="N255" s="33">
        <v>2000000</v>
      </c>
      <c r="O255" s="31">
        <v>1</v>
      </c>
      <c r="Q255" s="38"/>
    </row>
    <row r="256" spans="1:18" x14ac:dyDescent="0.25">
      <c r="A256" s="7" t="s">
        <v>346</v>
      </c>
      <c r="B256" s="3" t="s">
        <v>348</v>
      </c>
      <c r="C256" s="14">
        <v>300000</v>
      </c>
      <c r="D256" s="14">
        <v>0</v>
      </c>
      <c r="E256" s="14">
        <v>0</v>
      </c>
      <c r="F256" s="14">
        <v>0</v>
      </c>
      <c r="G256" s="14">
        <v>0</v>
      </c>
      <c r="H256" s="14">
        <v>0</v>
      </c>
      <c r="I256" s="14">
        <v>300000</v>
      </c>
      <c r="J256" s="14">
        <v>0</v>
      </c>
      <c r="K256" s="14">
        <v>0</v>
      </c>
      <c r="L256" s="14">
        <v>0</v>
      </c>
      <c r="M256" s="14">
        <v>263980</v>
      </c>
      <c r="N256" s="33">
        <v>263980</v>
      </c>
      <c r="O256" s="31">
        <v>0.87993333333333335</v>
      </c>
      <c r="Q256" s="38"/>
    </row>
    <row r="257" spans="1:18" x14ac:dyDescent="0.25">
      <c r="A257" s="7" t="s">
        <v>346</v>
      </c>
      <c r="B257" s="3" t="s">
        <v>347</v>
      </c>
      <c r="C257" s="14">
        <v>0</v>
      </c>
      <c r="D257" s="14">
        <v>0</v>
      </c>
      <c r="E257" s="14">
        <v>0</v>
      </c>
      <c r="F257" s="14">
        <v>500000</v>
      </c>
      <c r="G257" s="14">
        <v>0</v>
      </c>
      <c r="H257" s="14">
        <v>500000</v>
      </c>
      <c r="I257" s="14">
        <v>500000</v>
      </c>
      <c r="J257" s="14">
        <v>0</v>
      </c>
      <c r="K257" s="14">
        <v>0</v>
      </c>
      <c r="L257" s="14">
        <v>96000</v>
      </c>
      <c r="M257" s="14">
        <v>328000</v>
      </c>
      <c r="N257" s="33">
        <v>424000</v>
      </c>
      <c r="O257" s="31">
        <v>0.84799999999999998</v>
      </c>
      <c r="Q257" s="38"/>
    </row>
    <row r="258" spans="1:18" x14ac:dyDescent="0.25">
      <c r="A258" s="7" t="s">
        <v>346</v>
      </c>
      <c r="B258" s="3" t="s">
        <v>12</v>
      </c>
      <c r="C258" s="14">
        <v>4473773</v>
      </c>
      <c r="D258" s="14">
        <v>0</v>
      </c>
      <c r="E258" s="14">
        <v>0</v>
      </c>
      <c r="F258" s="14">
        <v>0</v>
      </c>
      <c r="G258" s="14">
        <v>0</v>
      </c>
      <c r="H258" s="14">
        <v>0</v>
      </c>
      <c r="I258" s="14">
        <v>4473773</v>
      </c>
      <c r="J258" s="14">
        <v>673541.1799999997</v>
      </c>
      <c r="K258" s="14">
        <v>578092.13</v>
      </c>
      <c r="L258" s="14">
        <v>792439.25</v>
      </c>
      <c r="M258" s="15">
        <v>2025228</v>
      </c>
      <c r="N258" s="33">
        <v>4069300.5599999996</v>
      </c>
      <c r="O258" s="31">
        <v>0.90959030777824434</v>
      </c>
      <c r="Q258" s="38"/>
    </row>
    <row r="259" spans="1:18" x14ac:dyDescent="0.25">
      <c r="A259" s="7" t="s">
        <v>346</v>
      </c>
      <c r="B259" s="13" t="s">
        <v>0</v>
      </c>
      <c r="C259" s="18">
        <v>8773773</v>
      </c>
      <c r="D259" s="18">
        <v>0</v>
      </c>
      <c r="E259" s="18">
        <v>0</v>
      </c>
      <c r="F259" s="18">
        <v>500000</v>
      </c>
      <c r="G259" s="18">
        <v>0</v>
      </c>
      <c r="H259" s="18">
        <v>500000</v>
      </c>
      <c r="I259" s="18">
        <v>9273773</v>
      </c>
      <c r="J259" s="18">
        <f t="shared" ref="J259:M259" si="6">SUM(J254:J258)</f>
        <v>2683541.1799999997</v>
      </c>
      <c r="K259" s="18">
        <f t="shared" si="6"/>
        <v>547600.73</v>
      </c>
      <c r="L259" s="18">
        <f t="shared" si="6"/>
        <v>2079829.25</v>
      </c>
      <c r="M259" s="18">
        <f t="shared" si="6"/>
        <v>3414689.4</v>
      </c>
      <c r="N259" s="30">
        <v>8725660.5599999987</v>
      </c>
      <c r="O259" s="32">
        <v>0.94089650027017036</v>
      </c>
      <c r="Q259" s="38"/>
    </row>
    <row r="260" spans="1:18" x14ac:dyDescent="0.25">
      <c r="A260" s="7" t="s">
        <v>263</v>
      </c>
      <c r="B260" s="13" t="s">
        <v>270</v>
      </c>
      <c r="C260" s="14"/>
      <c r="D260" s="14"/>
      <c r="E260" s="14"/>
      <c r="F260" s="14"/>
      <c r="G260" s="14"/>
      <c r="H260" s="14"/>
      <c r="I260" s="14"/>
      <c r="J260" s="14"/>
      <c r="K260" s="14"/>
      <c r="L260" s="14"/>
      <c r="M260" s="14"/>
      <c r="N260" s="33"/>
      <c r="O260" s="31"/>
      <c r="Q260" s="38"/>
    </row>
    <row r="261" spans="1:18" x14ac:dyDescent="0.25">
      <c r="A261" s="7" t="s">
        <v>263</v>
      </c>
      <c r="B261" s="3" t="s">
        <v>269</v>
      </c>
      <c r="C261" s="14">
        <v>36550400</v>
      </c>
      <c r="D261" s="14">
        <v>0</v>
      </c>
      <c r="E261" s="14">
        <v>0</v>
      </c>
      <c r="F261" s="14">
        <v>0</v>
      </c>
      <c r="G261" s="14">
        <v>-19663000</v>
      </c>
      <c r="H261" s="14">
        <v>-19663000</v>
      </c>
      <c r="I261" s="14">
        <v>16887400</v>
      </c>
      <c r="J261" s="14">
        <v>5836469</v>
      </c>
      <c r="K261" s="14">
        <v>6415781</v>
      </c>
      <c r="L261" s="14">
        <v>0</v>
      </c>
      <c r="M261" s="14">
        <v>4635145</v>
      </c>
      <c r="N261" s="33">
        <v>16887395</v>
      </c>
      <c r="O261" s="31">
        <v>0.99999970392126669</v>
      </c>
      <c r="Q261" s="38"/>
    </row>
    <row r="262" spans="1:18" x14ac:dyDescent="0.25">
      <c r="A262" s="7" t="s">
        <v>263</v>
      </c>
      <c r="B262" s="3" t="s">
        <v>268</v>
      </c>
      <c r="C262" s="14">
        <v>2726400</v>
      </c>
      <c r="D262" s="14">
        <v>0</v>
      </c>
      <c r="E262" s="14">
        <v>0</v>
      </c>
      <c r="F262" s="14">
        <v>0</v>
      </c>
      <c r="G262" s="14">
        <v>0</v>
      </c>
      <c r="H262" s="14">
        <v>0</v>
      </c>
      <c r="I262" s="14">
        <v>2726400</v>
      </c>
      <c r="J262" s="14">
        <v>0</v>
      </c>
      <c r="K262" s="14">
        <v>0</v>
      </c>
      <c r="L262" s="14">
        <v>0</v>
      </c>
      <c r="M262" s="14">
        <v>2726400</v>
      </c>
      <c r="N262" s="33">
        <v>2726400</v>
      </c>
      <c r="O262" s="31">
        <v>1</v>
      </c>
      <c r="Q262" s="38"/>
    </row>
    <row r="263" spans="1:18" x14ac:dyDescent="0.25">
      <c r="A263" s="7" t="s">
        <v>263</v>
      </c>
      <c r="B263" s="3" t="s">
        <v>267</v>
      </c>
      <c r="C263" s="14">
        <v>375000</v>
      </c>
      <c r="D263" s="14">
        <v>0</v>
      </c>
      <c r="E263" s="14">
        <v>0</v>
      </c>
      <c r="F263" s="14">
        <v>3533800</v>
      </c>
      <c r="G263" s="14">
        <v>-55200</v>
      </c>
      <c r="H263" s="14">
        <v>3478600</v>
      </c>
      <c r="I263" s="14">
        <v>3853600</v>
      </c>
      <c r="J263" s="14">
        <v>713842</v>
      </c>
      <c r="K263" s="14">
        <v>1137058.8400000001</v>
      </c>
      <c r="L263" s="14">
        <v>925008.25999999954</v>
      </c>
      <c r="M263" s="14">
        <v>995416.74000000022</v>
      </c>
      <c r="N263" s="33">
        <v>3771325.84</v>
      </c>
      <c r="O263" s="31">
        <v>0.97865005189952248</v>
      </c>
      <c r="Q263" s="38"/>
    </row>
    <row r="264" spans="1:18" x14ac:dyDescent="0.25">
      <c r="A264" s="7" t="s">
        <v>263</v>
      </c>
      <c r="B264" s="3" t="s">
        <v>266</v>
      </c>
      <c r="C264" s="14">
        <v>1000</v>
      </c>
      <c r="D264" s="14">
        <v>0</v>
      </c>
      <c r="E264" s="14">
        <v>0</v>
      </c>
      <c r="F264" s="14">
        <v>0</v>
      </c>
      <c r="G264" s="14">
        <v>19000</v>
      </c>
      <c r="H264" s="14">
        <v>19000</v>
      </c>
      <c r="I264" s="14">
        <v>20000</v>
      </c>
      <c r="J264" s="14">
        <v>0</v>
      </c>
      <c r="K264" s="14">
        <v>0</v>
      </c>
      <c r="L264" s="14">
        <v>20000</v>
      </c>
      <c r="M264" s="14">
        <v>0</v>
      </c>
      <c r="N264" s="33">
        <v>20000</v>
      </c>
      <c r="O264" s="31">
        <v>1</v>
      </c>
      <c r="Q264" s="38"/>
    </row>
    <row r="265" spans="1:18" x14ac:dyDescent="0.25">
      <c r="A265" s="7" t="s">
        <v>263</v>
      </c>
      <c r="B265" s="3" t="s">
        <v>265</v>
      </c>
      <c r="C265" s="14">
        <v>1000</v>
      </c>
      <c r="D265" s="14">
        <v>0</v>
      </c>
      <c r="E265" s="14">
        <v>0</v>
      </c>
      <c r="F265" s="14">
        <v>0</v>
      </c>
      <c r="G265" s="14">
        <v>-1000</v>
      </c>
      <c r="H265" s="14">
        <v>-1000</v>
      </c>
      <c r="I265" s="14">
        <v>0</v>
      </c>
      <c r="J265" s="14">
        <v>0</v>
      </c>
      <c r="K265" s="14">
        <v>0</v>
      </c>
      <c r="L265" s="14">
        <v>16.52</v>
      </c>
      <c r="M265" s="14">
        <v>-16.52</v>
      </c>
      <c r="N265" s="33">
        <v>0</v>
      </c>
      <c r="O265" s="31"/>
      <c r="Q265" s="38"/>
    </row>
    <row r="266" spans="1:18" x14ac:dyDescent="0.25">
      <c r="A266" s="7" t="s">
        <v>263</v>
      </c>
      <c r="B266" s="3" t="s">
        <v>264</v>
      </c>
      <c r="C266" s="14">
        <v>1000</v>
      </c>
      <c r="D266" s="14">
        <v>0</v>
      </c>
      <c r="E266" s="14">
        <v>0</v>
      </c>
      <c r="F266" s="14">
        <v>0</v>
      </c>
      <c r="G266" s="14">
        <v>2055700</v>
      </c>
      <c r="H266" s="14">
        <v>2055700</v>
      </c>
      <c r="I266" s="14">
        <v>2056700</v>
      </c>
      <c r="J266" s="14">
        <v>0</v>
      </c>
      <c r="K266" s="14">
        <v>0</v>
      </c>
      <c r="L266" s="14">
        <v>0</v>
      </c>
      <c r="M266" s="14">
        <v>2056692</v>
      </c>
      <c r="N266" s="33">
        <v>2056692</v>
      </c>
      <c r="O266" s="31">
        <v>0.99999611027373947</v>
      </c>
      <c r="Q266" s="38"/>
    </row>
    <row r="267" spans="1:18" x14ac:dyDescent="0.25">
      <c r="A267" s="7" t="s">
        <v>263</v>
      </c>
      <c r="B267" s="3" t="s">
        <v>12</v>
      </c>
      <c r="C267" s="14">
        <v>1174972914</v>
      </c>
      <c r="D267" s="14">
        <v>6751700</v>
      </c>
      <c r="E267" s="14">
        <v>2314900</v>
      </c>
      <c r="F267" s="14">
        <v>108355300</v>
      </c>
      <c r="G267" s="14">
        <v>-2692700</v>
      </c>
      <c r="H267" s="14">
        <v>114729200</v>
      </c>
      <c r="I267" s="14">
        <v>1289702114</v>
      </c>
      <c r="J267" s="14">
        <v>242801038.03999999</v>
      </c>
      <c r="K267" s="14">
        <v>412912254.79000014</v>
      </c>
      <c r="L267" s="14">
        <v>340326843.52000004</v>
      </c>
      <c r="M267" s="14">
        <f>M268-SUM(M261:M266)</f>
        <v>393581356.4800002</v>
      </c>
      <c r="N267" s="39">
        <f>SUM(J267:M267)</f>
        <v>1389621492.8300004</v>
      </c>
      <c r="O267" s="40">
        <f>N267/I267</f>
        <v>1.0774747732405441</v>
      </c>
      <c r="Q267" s="38"/>
    </row>
    <row r="268" spans="1:18" x14ac:dyDescent="0.25">
      <c r="A268" s="7" t="s">
        <v>263</v>
      </c>
      <c r="B268" s="13" t="s">
        <v>0</v>
      </c>
      <c r="C268" s="18">
        <v>1214627714</v>
      </c>
      <c r="D268" s="18">
        <v>6751700</v>
      </c>
      <c r="E268" s="18">
        <v>2314900</v>
      </c>
      <c r="F268" s="18">
        <v>111889100</v>
      </c>
      <c r="G268" s="18">
        <v>-20337200</v>
      </c>
      <c r="H268" s="18">
        <v>100618500</v>
      </c>
      <c r="I268" s="18">
        <v>1315246214</v>
      </c>
      <c r="J268" s="18">
        <f t="shared" ref="J268:L268" si="7">SUM(J261:J267)</f>
        <v>249351349.03999999</v>
      </c>
      <c r="K268" s="18">
        <f t="shared" si="7"/>
        <v>420465094.63000011</v>
      </c>
      <c r="L268" s="18">
        <f t="shared" si="7"/>
        <v>341271868.30000001</v>
      </c>
      <c r="M268" s="18">
        <v>403994993.70000023</v>
      </c>
      <c r="N268" s="30">
        <f>SUM(J268:M268)</f>
        <v>1415083305.6700003</v>
      </c>
      <c r="O268" s="41">
        <f>N268/I268</f>
        <v>1.0759075301698608</v>
      </c>
      <c r="Q268" s="38"/>
    </row>
    <row r="269" spans="1:18" x14ac:dyDescent="0.25">
      <c r="A269" s="7" t="s">
        <v>286</v>
      </c>
      <c r="B269" s="13" t="s">
        <v>345</v>
      </c>
      <c r="C269" s="14"/>
      <c r="D269" s="14"/>
      <c r="E269" s="14"/>
      <c r="F269" s="14"/>
      <c r="G269" s="14"/>
      <c r="H269" s="14"/>
      <c r="I269" s="14"/>
      <c r="J269" s="14"/>
      <c r="K269" s="14"/>
      <c r="L269" s="14"/>
      <c r="M269" s="14"/>
      <c r="N269" s="33"/>
      <c r="O269" s="31"/>
      <c r="Q269" s="38"/>
    </row>
    <row r="270" spans="1:18" x14ac:dyDescent="0.25">
      <c r="A270" s="7" t="s">
        <v>286</v>
      </c>
      <c r="B270" s="3" t="s">
        <v>344</v>
      </c>
      <c r="C270" s="6">
        <v>20452263100</v>
      </c>
      <c r="D270" s="14">
        <v>0</v>
      </c>
      <c r="E270" s="14">
        <v>0</v>
      </c>
      <c r="F270" s="14">
        <v>-104703700</v>
      </c>
      <c r="G270" s="14">
        <v>2988719900</v>
      </c>
      <c r="H270" s="14">
        <v>2884016200</v>
      </c>
      <c r="I270" s="14">
        <v>23336279300</v>
      </c>
      <c r="J270" s="14">
        <v>5281404652</v>
      </c>
      <c r="K270" s="14">
        <v>5228652443</v>
      </c>
      <c r="L270" s="14">
        <v>5444205551</v>
      </c>
      <c r="M270" s="14">
        <v>7094506414.0200005</v>
      </c>
      <c r="N270" s="33">
        <v>23048769060.02</v>
      </c>
      <c r="O270" s="31">
        <v>0.98767968808206719</v>
      </c>
      <c r="Q270" s="38"/>
      <c r="R270" s="47"/>
    </row>
    <row r="271" spans="1:18" x14ac:dyDescent="0.25">
      <c r="A271" s="7" t="s">
        <v>286</v>
      </c>
      <c r="B271" s="3" t="s">
        <v>343</v>
      </c>
      <c r="C271" s="14">
        <v>16962204800</v>
      </c>
      <c r="D271" s="14">
        <v>0</v>
      </c>
      <c r="E271" s="14">
        <v>0</v>
      </c>
      <c r="F271" s="14">
        <v>0</v>
      </c>
      <c r="G271" s="14">
        <v>-245933500</v>
      </c>
      <c r="H271" s="14">
        <v>-245933500</v>
      </c>
      <c r="I271" s="14">
        <v>16716271300</v>
      </c>
      <c r="J271" s="14">
        <v>4091818923.3000002</v>
      </c>
      <c r="K271" s="14">
        <v>3875144028.5299997</v>
      </c>
      <c r="L271" s="14">
        <v>4065012013.2199993</v>
      </c>
      <c r="M271" s="14">
        <v>4539259843.9000015</v>
      </c>
      <c r="N271" s="33">
        <v>16571234808.950001</v>
      </c>
      <c r="O271" s="31">
        <v>0.99132363381479705</v>
      </c>
      <c r="Q271" s="38"/>
    </row>
    <row r="272" spans="1:18" x14ac:dyDescent="0.25">
      <c r="A272" s="7" t="s">
        <v>286</v>
      </c>
      <c r="B272" s="3" t="s">
        <v>342</v>
      </c>
      <c r="C272" s="14">
        <v>5442389500</v>
      </c>
      <c r="D272" s="14">
        <v>0</v>
      </c>
      <c r="E272" s="14">
        <v>0</v>
      </c>
      <c r="F272" s="14">
        <v>0</v>
      </c>
      <c r="G272" s="14">
        <v>-26019200</v>
      </c>
      <c r="H272" s="14">
        <v>-26019200</v>
      </c>
      <c r="I272" s="14">
        <v>5416370300</v>
      </c>
      <c r="J272" s="14">
        <v>1389524830.98</v>
      </c>
      <c r="K272" s="14">
        <v>1462052513.5999999</v>
      </c>
      <c r="L272" s="14">
        <v>863912098.03999996</v>
      </c>
      <c r="M272" s="14">
        <v>1599638614.71</v>
      </c>
      <c r="N272" s="33">
        <v>5315128057.3299999</v>
      </c>
      <c r="O272" s="31">
        <v>0.98130810172450722</v>
      </c>
      <c r="Q272" s="38"/>
    </row>
    <row r="273" spans="1:18" x14ac:dyDescent="0.25">
      <c r="A273" s="7" t="s">
        <v>286</v>
      </c>
      <c r="B273" s="3" t="s">
        <v>341</v>
      </c>
      <c r="C273" s="6">
        <v>3295505400</v>
      </c>
      <c r="D273" s="14">
        <v>0</v>
      </c>
      <c r="E273" s="14">
        <v>0</v>
      </c>
      <c r="F273" s="14">
        <v>61000000</v>
      </c>
      <c r="G273" s="14">
        <v>-38645400</v>
      </c>
      <c r="H273" s="14">
        <v>22354600</v>
      </c>
      <c r="I273" s="14">
        <v>3317860000</v>
      </c>
      <c r="J273" s="14">
        <v>703421749</v>
      </c>
      <c r="K273" s="14">
        <v>833707682</v>
      </c>
      <c r="L273" s="14">
        <v>814941429</v>
      </c>
      <c r="M273" s="14">
        <v>1004464659</v>
      </c>
      <c r="N273" s="33">
        <v>3356535519</v>
      </c>
      <c r="O273" s="31">
        <v>1.0116567664096736</v>
      </c>
      <c r="Q273" s="38"/>
    </row>
    <row r="274" spans="1:18" x14ac:dyDescent="0.25">
      <c r="A274" s="7" t="s">
        <v>286</v>
      </c>
      <c r="B274" s="3" t="s">
        <v>340</v>
      </c>
      <c r="C274" s="6">
        <v>2652746200</v>
      </c>
      <c r="D274" s="14">
        <v>0</v>
      </c>
      <c r="E274" s="14">
        <v>-107200000</v>
      </c>
      <c r="F274" s="14">
        <v>0</v>
      </c>
      <c r="G274" s="14">
        <v>54889400</v>
      </c>
      <c r="H274" s="14">
        <v>-52310600</v>
      </c>
      <c r="I274" s="14">
        <v>2600435600</v>
      </c>
      <c r="J274" s="14">
        <v>0</v>
      </c>
      <c r="K274" s="14">
        <v>333570060</v>
      </c>
      <c r="L274" s="14">
        <v>665177705</v>
      </c>
      <c r="M274" s="14">
        <v>503054972.88000011</v>
      </c>
      <c r="N274" s="33">
        <v>1501802737.8800001</v>
      </c>
      <c r="O274" s="31">
        <v>0.57751968088730987</v>
      </c>
      <c r="Q274" s="38"/>
      <c r="R274" s="47"/>
    </row>
    <row r="275" spans="1:18" x14ac:dyDescent="0.25">
      <c r="A275" s="7" t="s">
        <v>286</v>
      </c>
      <c r="B275" s="3" t="s">
        <v>339</v>
      </c>
      <c r="C275" s="14">
        <v>1915896900</v>
      </c>
      <c r="D275" s="14">
        <v>0</v>
      </c>
      <c r="E275" s="14">
        <v>0</v>
      </c>
      <c r="F275" s="14">
        <v>0</v>
      </c>
      <c r="G275" s="14">
        <v>144119700</v>
      </c>
      <c r="H275" s="14">
        <v>144119700</v>
      </c>
      <c r="I275" s="14">
        <v>2060016600</v>
      </c>
      <c r="J275" s="14">
        <v>473174838</v>
      </c>
      <c r="K275" s="14">
        <v>520121622</v>
      </c>
      <c r="L275" s="14">
        <v>491311392</v>
      </c>
      <c r="M275" s="14">
        <v>586688907</v>
      </c>
      <c r="N275" s="33">
        <v>2071296759</v>
      </c>
      <c r="O275" s="31">
        <v>1.0054757612147398</v>
      </c>
      <c r="Q275" s="38"/>
    </row>
    <row r="276" spans="1:18" x14ac:dyDescent="0.25">
      <c r="A276" s="7" t="s">
        <v>286</v>
      </c>
      <c r="B276" s="3" t="s">
        <v>338</v>
      </c>
      <c r="C276" s="14">
        <v>1301608100</v>
      </c>
      <c r="D276" s="14">
        <v>0</v>
      </c>
      <c r="E276" s="14">
        <v>0</v>
      </c>
      <c r="F276" s="14">
        <v>11845900</v>
      </c>
      <c r="G276" s="14">
        <v>-273766100</v>
      </c>
      <c r="H276" s="14">
        <v>-261920200</v>
      </c>
      <c r="I276" s="14">
        <v>1039687900</v>
      </c>
      <c r="J276" s="14">
        <v>241991507</v>
      </c>
      <c r="K276" s="14">
        <v>241372616</v>
      </c>
      <c r="L276" s="14">
        <v>242254173</v>
      </c>
      <c r="M276" s="14">
        <v>300081554</v>
      </c>
      <c r="N276" s="33">
        <v>1025699850</v>
      </c>
      <c r="O276" s="31">
        <v>0.98654591440373596</v>
      </c>
      <c r="Q276" s="38"/>
    </row>
    <row r="277" spans="1:18" x14ac:dyDescent="0.25">
      <c r="A277" s="7" t="s">
        <v>286</v>
      </c>
      <c r="B277" s="3" t="s">
        <v>337</v>
      </c>
      <c r="C277" s="14">
        <v>1269620700</v>
      </c>
      <c r="D277" s="14">
        <v>0</v>
      </c>
      <c r="E277" s="14">
        <v>0</v>
      </c>
      <c r="F277" s="14">
        <v>0</v>
      </c>
      <c r="G277" s="14">
        <v>-77765100</v>
      </c>
      <c r="H277" s="14">
        <v>-77765100</v>
      </c>
      <c r="I277" s="14">
        <v>1191855600</v>
      </c>
      <c r="J277" s="14">
        <v>188385615</v>
      </c>
      <c r="K277" s="14">
        <v>165682496</v>
      </c>
      <c r="L277" s="14">
        <v>249583546</v>
      </c>
      <c r="M277" s="14">
        <v>547994904</v>
      </c>
      <c r="N277" s="33">
        <v>1151646561</v>
      </c>
      <c r="O277" s="31">
        <v>0.96626349785997567</v>
      </c>
      <c r="Q277" s="38"/>
    </row>
    <row r="278" spans="1:18" x14ac:dyDescent="0.25">
      <c r="A278" s="7" t="s">
        <v>286</v>
      </c>
      <c r="B278" s="3" t="s">
        <v>335</v>
      </c>
      <c r="C278" s="14">
        <v>1083640300</v>
      </c>
      <c r="D278" s="14">
        <v>0</v>
      </c>
      <c r="E278" s="14">
        <v>0</v>
      </c>
      <c r="F278" s="14">
        <v>0</v>
      </c>
      <c r="G278" s="14">
        <v>117740200</v>
      </c>
      <c r="H278" s="14">
        <v>117740200</v>
      </c>
      <c r="I278" s="14">
        <v>1201380500</v>
      </c>
      <c r="J278" s="14">
        <v>213895610</v>
      </c>
      <c r="K278" s="14">
        <v>679964644.49000001</v>
      </c>
      <c r="L278" s="14">
        <v>56616875.519999981</v>
      </c>
      <c r="M278" s="14">
        <v>250363013.24000001</v>
      </c>
      <c r="N278" s="33">
        <v>1200840143.25</v>
      </c>
      <c r="O278" s="31">
        <v>0.99955022014257766</v>
      </c>
      <c r="Q278" s="38"/>
    </row>
    <row r="279" spans="1:18" x14ac:dyDescent="0.25">
      <c r="A279" s="7" t="s">
        <v>286</v>
      </c>
      <c r="B279" s="3" t="s">
        <v>334</v>
      </c>
      <c r="C279" s="6">
        <v>874064400</v>
      </c>
      <c r="D279" s="14">
        <v>0</v>
      </c>
      <c r="E279" s="14">
        <v>0</v>
      </c>
      <c r="F279" s="14">
        <v>0</v>
      </c>
      <c r="G279" s="14">
        <v>16362100</v>
      </c>
      <c r="H279" s="14">
        <v>16362100</v>
      </c>
      <c r="I279" s="14">
        <v>890426500</v>
      </c>
      <c r="J279" s="14">
        <v>189642436</v>
      </c>
      <c r="K279" s="14">
        <v>212653711</v>
      </c>
      <c r="L279" s="14">
        <v>201112842</v>
      </c>
      <c r="M279" s="14">
        <v>295162928.5</v>
      </c>
      <c r="N279" s="33">
        <v>898571917.5</v>
      </c>
      <c r="O279" s="31">
        <v>1.0091477707592935</v>
      </c>
      <c r="Q279" s="38"/>
    </row>
    <row r="280" spans="1:18" x14ac:dyDescent="0.25">
      <c r="A280" s="7" t="s">
        <v>286</v>
      </c>
      <c r="B280" s="3" t="s">
        <v>336</v>
      </c>
      <c r="C280" s="6">
        <v>740868300</v>
      </c>
      <c r="D280" s="14">
        <v>0</v>
      </c>
      <c r="E280" s="14">
        <v>0</v>
      </c>
      <c r="F280" s="14">
        <v>19700000</v>
      </c>
      <c r="G280" s="14">
        <v>6396700</v>
      </c>
      <c r="H280" s="14">
        <v>26096700</v>
      </c>
      <c r="I280" s="14">
        <v>766965000</v>
      </c>
      <c r="J280" s="14">
        <v>158684839.69</v>
      </c>
      <c r="K280" s="14">
        <v>170031745.26999998</v>
      </c>
      <c r="L280" s="14">
        <v>190367192.81999999</v>
      </c>
      <c r="M280" s="14">
        <v>234686652.48000002</v>
      </c>
      <c r="N280" s="33">
        <v>753770430.25999999</v>
      </c>
      <c r="O280" s="31">
        <v>0.98279638609323761</v>
      </c>
      <c r="Q280" s="38"/>
    </row>
    <row r="281" spans="1:18" x14ac:dyDescent="0.25">
      <c r="A281" s="7" t="s">
        <v>286</v>
      </c>
      <c r="B281" s="3" t="s">
        <v>333</v>
      </c>
      <c r="C281" s="14">
        <v>733255400</v>
      </c>
      <c r="D281" s="14">
        <v>0</v>
      </c>
      <c r="E281" s="14">
        <v>0</v>
      </c>
      <c r="F281" s="14">
        <v>0</v>
      </c>
      <c r="G281" s="14">
        <v>19457000</v>
      </c>
      <c r="H281" s="14">
        <v>19457000</v>
      </c>
      <c r="I281" s="14">
        <v>752712400</v>
      </c>
      <c r="J281" s="14">
        <v>188758463</v>
      </c>
      <c r="K281" s="14">
        <v>181397212</v>
      </c>
      <c r="L281" s="14">
        <v>195560064</v>
      </c>
      <c r="M281" s="14">
        <v>211402306</v>
      </c>
      <c r="N281" s="33">
        <v>777118045</v>
      </c>
      <c r="O281" s="31">
        <v>1.0324235989735255</v>
      </c>
      <c r="Q281" s="38"/>
    </row>
    <row r="282" spans="1:18" x14ac:dyDescent="0.25">
      <c r="A282" s="7" t="s">
        <v>286</v>
      </c>
      <c r="B282" s="3" t="s">
        <v>332</v>
      </c>
      <c r="C282" s="14">
        <v>706780100</v>
      </c>
      <c r="D282" s="14">
        <v>0</v>
      </c>
      <c r="E282" s="14">
        <v>0</v>
      </c>
      <c r="F282" s="14">
        <v>0</v>
      </c>
      <c r="G282" s="14">
        <v>-39150000</v>
      </c>
      <c r="H282" s="14">
        <v>-39150000</v>
      </c>
      <c r="I282" s="14">
        <v>667630100</v>
      </c>
      <c r="J282" s="14">
        <v>143224160</v>
      </c>
      <c r="K282" s="14">
        <v>156082095</v>
      </c>
      <c r="L282" s="14">
        <v>189237442</v>
      </c>
      <c r="M282" s="14">
        <v>163002776.03999996</v>
      </c>
      <c r="N282" s="33">
        <v>651546473.03999996</v>
      </c>
      <c r="O282" s="31">
        <v>0.97590937412797885</v>
      </c>
      <c r="Q282" s="38"/>
    </row>
    <row r="283" spans="1:18" x14ac:dyDescent="0.25">
      <c r="A283" s="7" t="s">
        <v>286</v>
      </c>
      <c r="B283" s="3" t="s">
        <v>331</v>
      </c>
      <c r="C283" s="14">
        <v>652881900</v>
      </c>
      <c r="D283" s="14">
        <v>0</v>
      </c>
      <c r="E283" s="14">
        <v>0</v>
      </c>
      <c r="F283" s="14">
        <v>0</v>
      </c>
      <c r="G283" s="14">
        <v>221881900</v>
      </c>
      <c r="H283" s="14">
        <v>221881900</v>
      </c>
      <c r="I283" s="14">
        <v>874763800</v>
      </c>
      <c r="J283" s="14">
        <v>161128946</v>
      </c>
      <c r="K283" s="14">
        <v>175026242</v>
      </c>
      <c r="L283" s="14">
        <v>182884552</v>
      </c>
      <c r="M283" s="14">
        <v>247881641</v>
      </c>
      <c r="N283" s="33">
        <v>766921381</v>
      </c>
      <c r="O283" s="31">
        <v>0.8767182421128995</v>
      </c>
      <c r="Q283" s="38"/>
    </row>
    <row r="284" spans="1:18" x14ac:dyDescent="0.25">
      <c r="A284" s="7" t="s">
        <v>286</v>
      </c>
      <c r="B284" s="3" t="s">
        <v>330</v>
      </c>
      <c r="C284" s="14">
        <v>526236400</v>
      </c>
      <c r="D284" s="14">
        <v>0</v>
      </c>
      <c r="E284" s="14">
        <v>0</v>
      </c>
      <c r="F284" s="14">
        <v>0</v>
      </c>
      <c r="G284" s="14">
        <v>55700</v>
      </c>
      <c r="H284" s="14">
        <v>55700</v>
      </c>
      <c r="I284" s="14">
        <v>526292100</v>
      </c>
      <c r="J284" s="14">
        <v>165587217.91</v>
      </c>
      <c r="K284" s="14">
        <v>116239345.51000002</v>
      </c>
      <c r="L284" s="14">
        <v>132042041.83999997</v>
      </c>
      <c r="M284" s="14">
        <v>92635753.25</v>
      </c>
      <c r="N284" s="33">
        <v>506504358.50999999</v>
      </c>
      <c r="O284" s="31">
        <v>0.9624015988649649</v>
      </c>
      <c r="Q284" s="38"/>
    </row>
    <row r="285" spans="1:18" x14ac:dyDescent="0.25">
      <c r="A285" s="7" t="s">
        <v>286</v>
      </c>
      <c r="B285" s="3" t="s">
        <v>329</v>
      </c>
      <c r="C285" s="14">
        <v>482991300</v>
      </c>
      <c r="D285" s="14">
        <v>0</v>
      </c>
      <c r="E285" s="14">
        <v>0</v>
      </c>
      <c r="F285" s="14">
        <v>0</v>
      </c>
      <c r="G285" s="14">
        <v>40882200</v>
      </c>
      <c r="H285" s="14">
        <v>40882200</v>
      </c>
      <c r="I285" s="14">
        <v>523873500</v>
      </c>
      <c r="J285" s="14">
        <v>126959887</v>
      </c>
      <c r="K285" s="14">
        <v>128550404</v>
      </c>
      <c r="L285" s="14">
        <v>133892138</v>
      </c>
      <c r="M285" s="14">
        <v>139479981</v>
      </c>
      <c r="N285" s="33">
        <v>528882410</v>
      </c>
      <c r="O285" s="31">
        <v>1.0095612967634362</v>
      </c>
      <c r="Q285" s="38"/>
    </row>
    <row r="286" spans="1:18" x14ac:dyDescent="0.25">
      <c r="A286" s="7" t="s">
        <v>286</v>
      </c>
      <c r="B286" s="3" t="s">
        <v>328</v>
      </c>
      <c r="C286" s="14">
        <v>476290800</v>
      </c>
      <c r="D286" s="14">
        <v>0</v>
      </c>
      <c r="E286" s="14">
        <v>0</v>
      </c>
      <c r="F286" s="14">
        <v>0</v>
      </c>
      <c r="G286" s="14">
        <v>88253100</v>
      </c>
      <c r="H286" s="14">
        <v>88253100</v>
      </c>
      <c r="I286" s="14">
        <v>564543900</v>
      </c>
      <c r="J286" s="14">
        <v>92444319.430000007</v>
      </c>
      <c r="K286" s="14">
        <v>112420985.75</v>
      </c>
      <c r="L286" s="14">
        <v>145485128.90999997</v>
      </c>
      <c r="M286" s="14">
        <v>196535131.23000008</v>
      </c>
      <c r="N286" s="33">
        <v>546885565.32000005</v>
      </c>
      <c r="O286" s="31">
        <v>0.96872106016910298</v>
      </c>
      <c r="Q286" s="38"/>
    </row>
    <row r="287" spans="1:18" x14ac:dyDescent="0.25">
      <c r="A287" s="7" t="s">
        <v>286</v>
      </c>
      <c r="B287" s="3" t="s">
        <v>327</v>
      </c>
      <c r="C287" s="14">
        <v>434748800</v>
      </c>
      <c r="D287" s="14">
        <v>0</v>
      </c>
      <c r="E287" s="14">
        <v>0</v>
      </c>
      <c r="F287" s="14">
        <v>0</v>
      </c>
      <c r="G287" s="14">
        <v>38380000</v>
      </c>
      <c r="H287" s="14">
        <v>38380000</v>
      </c>
      <c r="I287" s="14">
        <v>473128800</v>
      </c>
      <c r="J287" s="14">
        <v>118713214</v>
      </c>
      <c r="K287" s="14">
        <v>105988724</v>
      </c>
      <c r="L287" s="14">
        <v>106862707.88999999</v>
      </c>
      <c r="M287" s="14">
        <v>140800360.06</v>
      </c>
      <c r="N287" s="33">
        <v>472365005.94999999</v>
      </c>
      <c r="O287" s="31">
        <v>0.99838565301879745</v>
      </c>
      <c r="Q287" s="38"/>
    </row>
    <row r="288" spans="1:18" x14ac:dyDescent="0.25">
      <c r="A288" s="7" t="s">
        <v>286</v>
      </c>
      <c r="B288" s="3" t="s">
        <v>326</v>
      </c>
      <c r="C288" s="14">
        <v>393217900</v>
      </c>
      <c r="D288" s="14">
        <v>0</v>
      </c>
      <c r="E288" s="14">
        <v>0</v>
      </c>
      <c r="F288" s="14">
        <v>0</v>
      </c>
      <c r="G288" s="14">
        <v>-74248000</v>
      </c>
      <c r="H288" s="14">
        <v>-74248000</v>
      </c>
      <c r="I288" s="14">
        <v>318969900</v>
      </c>
      <c r="J288" s="14">
        <v>35679474</v>
      </c>
      <c r="K288" s="14">
        <v>35679474</v>
      </c>
      <c r="L288" s="14">
        <v>204468480</v>
      </c>
      <c r="M288" s="14">
        <v>43110472</v>
      </c>
      <c r="N288" s="33">
        <v>318937900</v>
      </c>
      <c r="O288" s="31">
        <v>0.99989967705416716</v>
      </c>
      <c r="Q288" s="38"/>
    </row>
    <row r="289" spans="1:17" x14ac:dyDescent="0.25">
      <c r="A289" s="7" t="s">
        <v>286</v>
      </c>
      <c r="B289" s="3" t="s">
        <v>325</v>
      </c>
      <c r="C289" s="14">
        <v>340942300</v>
      </c>
      <c r="D289" s="14">
        <v>0</v>
      </c>
      <c r="E289" s="14">
        <v>0</v>
      </c>
      <c r="F289" s="14">
        <v>0</v>
      </c>
      <c r="G289" s="14">
        <v>21423700</v>
      </c>
      <c r="H289" s="14">
        <v>21423700</v>
      </c>
      <c r="I289" s="14">
        <v>362366000</v>
      </c>
      <c r="J289" s="14">
        <v>85359624</v>
      </c>
      <c r="K289" s="14">
        <v>94152631</v>
      </c>
      <c r="L289" s="14">
        <v>89760059</v>
      </c>
      <c r="M289" s="14">
        <v>127155409</v>
      </c>
      <c r="N289" s="33">
        <v>396427723</v>
      </c>
      <c r="O289" s="31">
        <v>1.0939981206846117</v>
      </c>
      <c r="Q289" s="38"/>
    </row>
    <row r="290" spans="1:17" x14ac:dyDescent="0.25">
      <c r="A290" s="7" t="s">
        <v>286</v>
      </c>
      <c r="B290" s="3" t="s">
        <v>324</v>
      </c>
      <c r="C290" s="14">
        <v>298291000</v>
      </c>
      <c r="D290" s="14">
        <v>0</v>
      </c>
      <c r="E290" s="14">
        <v>0</v>
      </c>
      <c r="F290" s="14">
        <v>0</v>
      </c>
      <c r="G290" s="14">
        <v>-49294300</v>
      </c>
      <c r="H290" s="14">
        <v>-49294300</v>
      </c>
      <c r="I290" s="14">
        <v>248996700</v>
      </c>
      <c r="J290" s="14">
        <v>61628014</v>
      </c>
      <c r="K290" s="14">
        <v>92073428</v>
      </c>
      <c r="L290" s="14">
        <v>60684900</v>
      </c>
      <c r="M290" s="14">
        <v>35465634</v>
      </c>
      <c r="N290" s="33">
        <v>249851976</v>
      </c>
      <c r="O290" s="31">
        <v>1.003434888896118</v>
      </c>
      <c r="Q290" s="38"/>
    </row>
    <row r="291" spans="1:17" x14ac:dyDescent="0.25">
      <c r="A291" s="7" t="s">
        <v>286</v>
      </c>
      <c r="B291" s="3" t="s">
        <v>323</v>
      </c>
      <c r="C291" s="14">
        <v>273187100</v>
      </c>
      <c r="D291" s="14">
        <v>0</v>
      </c>
      <c r="E291" s="14">
        <v>0</v>
      </c>
      <c r="F291" s="14">
        <v>0</v>
      </c>
      <c r="G291" s="14">
        <v>-46342000</v>
      </c>
      <c r="H291" s="14">
        <v>-46342000</v>
      </c>
      <c r="I291" s="14">
        <v>226845100</v>
      </c>
      <c r="J291" s="14">
        <v>681839.6</v>
      </c>
      <c r="K291" s="14">
        <v>47422127.68</v>
      </c>
      <c r="L291" s="14">
        <v>109803961.21000001</v>
      </c>
      <c r="M291" s="14">
        <v>65060651.219999999</v>
      </c>
      <c r="N291" s="33">
        <v>222968579.71000001</v>
      </c>
      <c r="O291" s="31">
        <v>0.98291115704064147</v>
      </c>
      <c r="Q291" s="38"/>
    </row>
    <row r="292" spans="1:17" x14ac:dyDescent="0.25">
      <c r="A292" s="7" t="s">
        <v>286</v>
      </c>
      <c r="B292" s="3" t="s">
        <v>322</v>
      </c>
      <c r="C292" s="14">
        <v>263544700</v>
      </c>
      <c r="D292" s="14">
        <v>4500000</v>
      </c>
      <c r="E292" s="14">
        <v>1500000</v>
      </c>
      <c r="F292" s="14">
        <v>3500000</v>
      </c>
      <c r="G292" s="14">
        <v>-57177600</v>
      </c>
      <c r="H292" s="14">
        <v>-47677600</v>
      </c>
      <c r="I292" s="14">
        <v>215867100</v>
      </c>
      <c r="J292" s="14">
        <v>48161229.350000001</v>
      </c>
      <c r="K292" s="14">
        <v>39405451.639999993</v>
      </c>
      <c r="L292" s="14">
        <v>38759439.38000001</v>
      </c>
      <c r="M292" s="14">
        <v>51494131.030000001</v>
      </c>
      <c r="N292" s="33">
        <v>177820251.40000001</v>
      </c>
      <c r="O292" s="31">
        <v>0.82374873892316158</v>
      </c>
      <c r="Q292" s="38"/>
    </row>
    <row r="293" spans="1:17" x14ac:dyDescent="0.25">
      <c r="A293" s="7" t="s">
        <v>286</v>
      </c>
      <c r="B293" s="3" t="s">
        <v>321</v>
      </c>
      <c r="C293" s="14">
        <v>254495200</v>
      </c>
      <c r="D293" s="14">
        <v>0</v>
      </c>
      <c r="E293" s="14">
        <v>0</v>
      </c>
      <c r="F293" s="14">
        <v>0</v>
      </c>
      <c r="G293" s="14">
        <v>59661200</v>
      </c>
      <c r="H293" s="14">
        <v>59661200</v>
      </c>
      <c r="I293" s="14">
        <v>314156400</v>
      </c>
      <c r="J293" s="14">
        <v>67973766</v>
      </c>
      <c r="K293" s="14">
        <v>68563551</v>
      </c>
      <c r="L293" s="14">
        <v>77062094</v>
      </c>
      <c r="M293" s="14">
        <v>84119995</v>
      </c>
      <c r="N293" s="33">
        <v>297719406</v>
      </c>
      <c r="O293" s="31">
        <v>0.94767894590083157</v>
      </c>
      <c r="Q293" s="38"/>
    </row>
    <row r="294" spans="1:17" x14ac:dyDescent="0.25">
      <c r="A294" s="7" t="s">
        <v>286</v>
      </c>
      <c r="B294" s="3" t="s">
        <v>320</v>
      </c>
      <c r="C294" s="14">
        <v>203521900</v>
      </c>
      <c r="D294" s="14">
        <v>0</v>
      </c>
      <c r="E294" s="14">
        <v>0</v>
      </c>
      <c r="F294" s="14">
        <v>0</v>
      </c>
      <c r="G294" s="14">
        <v>-8185900</v>
      </c>
      <c r="H294" s="14">
        <v>-8185900</v>
      </c>
      <c r="I294" s="14">
        <v>195336000</v>
      </c>
      <c r="J294" s="14">
        <v>129168410</v>
      </c>
      <c r="K294" s="14">
        <v>26560728</v>
      </c>
      <c r="L294" s="14">
        <v>29399299</v>
      </c>
      <c r="M294" s="14">
        <v>8194550</v>
      </c>
      <c r="N294" s="33">
        <v>193322987</v>
      </c>
      <c r="O294" s="31">
        <v>0.98969461338411757</v>
      </c>
      <c r="Q294" s="38"/>
    </row>
    <row r="295" spans="1:17" x14ac:dyDescent="0.25">
      <c r="A295" s="7" t="s">
        <v>286</v>
      </c>
      <c r="B295" s="3" t="s">
        <v>319</v>
      </c>
      <c r="C295" s="14">
        <v>203456100</v>
      </c>
      <c r="D295" s="14">
        <v>0</v>
      </c>
      <c r="E295" s="14">
        <v>1075000</v>
      </c>
      <c r="F295" s="14">
        <v>4400000</v>
      </c>
      <c r="G295" s="14">
        <v>163608700</v>
      </c>
      <c r="H295" s="14">
        <v>169083700</v>
      </c>
      <c r="I295" s="14">
        <v>372539800</v>
      </c>
      <c r="J295" s="14">
        <v>73136161</v>
      </c>
      <c r="K295" s="14">
        <v>111431324</v>
      </c>
      <c r="L295" s="14">
        <v>53975094</v>
      </c>
      <c r="M295" s="14">
        <v>133490864</v>
      </c>
      <c r="N295" s="33">
        <v>372033443</v>
      </c>
      <c r="O295" s="31">
        <v>0.99864079757384316</v>
      </c>
      <c r="Q295" s="38"/>
    </row>
    <row r="296" spans="1:17" x14ac:dyDescent="0.25">
      <c r="A296" s="7" t="s">
        <v>286</v>
      </c>
      <c r="B296" s="3" t="s">
        <v>318</v>
      </c>
      <c r="C296" s="6">
        <v>200353400</v>
      </c>
      <c r="D296" s="14">
        <v>0</v>
      </c>
      <c r="E296" s="14">
        <v>0</v>
      </c>
      <c r="F296" s="14">
        <v>0</v>
      </c>
      <c r="G296" s="14">
        <v>17486000</v>
      </c>
      <c r="H296" s="14">
        <v>17486000</v>
      </c>
      <c r="I296" s="14">
        <v>217839400</v>
      </c>
      <c r="J296" s="14">
        <v>50380501.380000003</v>
      </c>
      <c r="K296" s="14">
        <v>50099359.449999996</v>
      </c>
      <c r="L296" s="14">
        <v>61112371.940000013</v>
      </c>
      <c r="M296" s="14">
        <v>49360164.810000002</v>
      </c>
      <c r="N296" s="33">
        <v>210952397.58000001</v>
      </c>
      <c r="O296" s="31">
        <v>0.96838495506322553</v>
      </c>
      <c r="Q296" s="38"/>
    </row>
    <row r="297" spans="1:17" x14ac:dyDescent="0.25">
      <c r="A297" s="7" t="s">
        <v>286</v>
      </c>
      <c r="B297" s="3" t="s">
        <v>317</v>
      </c>
      <c r="C297" s="14">
        <v>175000000</v>
      </c>
      <c r="D297" s="14">
        <v>0</v>
      </c>
      <c r="E297" s="14">
        <v>0</v>
      </c>
      <c r="F297" s="14">
        <v>0</v>
      </c>
      <c r="G297" s="14">
        <v>0</v>
      </c>
      <c r="H297" s="14">
        <v>0</v>
      </c>
      <c r="I297" s="14">
        <v>175000000</v>
      </c>
      <c r="J297" s="14">
        <v>0</v>
      </c>
      <c r="K297" s="14">
        <v>0</v>
      </c>
      <c r="L297" s="14">
        <v>131341292</v>
      </c>
      <c r="M297" s="14">
        <v>43658708</v>
      </c>
      <c r="N297" s="33">
        <v>175000000</v>
      </c>
      <c r="O297" s="31">
        <v>1</v>
      </c>
      <c r="Q297" s="38"/>
    </row>
    <row r="298" spans="1:17" x14ac:dyDescent="0.25">
      <c r="A298" s="7" t="s">
        <v>286</v>
      </c>
      <c r="B298" s="3" t="s">
        <v>316</v>
      </c>
      <c r="C298" s="14">
        <v>102874200</v>
      </c>
      <c r="D298" s="14">
        <v>0</v>
      </c>
      <c r="E298" s="14">
        <v>0</v>
      </c>
      <c r="F298" s="14">
        <v>0</v>
      </c>
      <c r="G298" s="14">
        <v>4993800</v>
      </c>
      <c r="H298" s="14">
        <v>4993800</v>
      </c>
      <c r="I298" s="14">
        <v>107868000</v>
      </c>
      <c r="J298" s="14">
        <v>30203549.77</v>
      </c>
      <c r="K298" s="14">
        <v>25753343.199999999</v>
      </c>
      <c r="L298" s="14">
        <v>22361395.890000001</v>
      </c>
      <c r="M298" s="14">
        <v>23257026.930000007</v>
      </c>
      <c r="N298" s="33">
        <v>101575315.79000001</v>
      </c>
      <c r="O298" s="31">
        <v>0.94166310481329041</v>
      </c>
      <c r="Q298" s="38"/>
    </row>
    <row r="299" spans="1:17" x14ac:dyDescent="0.25">
      <c r="A299" s="7" t="s">
        <v>286</v>
      </c>
      <c r="B299" s="3" t="s">
        <v>315</v>
      </c>
      <c r="C299" s="14">
        <v>92846300</v>
      </c>
      <c r="D299" s="14">
        <v>0</v>
      </c>
      <c r="E299" s="14">
        <v>0</v>
      </c>
      <c r="F299" s="14">
        <v>0</v>
      </c>
      <c r="G299" s="14">
        <v>-6172000</v>
      </c>
      <c r="H299" s="14">
        <v>-6172000</v>
      </c>
      <c r="I299" s="14">
        <v>86674300</v>
      </c>
      <c r="J299" s="14">
        <v>21573628</v>
      </c>
      <c r="K299" s="14">
        <v>22539324</v>
      </c>
      <c r="L299" s="14">
        <v>20892774</v>
      </c>
      <c r="M299" s="14">
        <v>15768574</v>
      </c>
      <c r="N299" s="33">
        <v>80774300</v>
      </c>
      <c r="O299" s="31">
        <v>0.93192907240093081</v>
      </c>
      <c r="Q299" s="38"/>
    </row>
    <row r="300" spans="1:17" x14ac:dyDescent="0.25">
      <c r="A300" s="7" t="s">
        <v>286</v>
      </c>
      <c r="B300" s="3" t="s">
        <v>314</v>
      </c>
      <c r="C300" s="14">
        <v>74445800</v>
      </c>
      <c r="D300" s="14">
        <v>0</v>
      </c>
      <c r="E300" s="14">
        <v>0</v>
      </c>
      <c r="F300" s="14">
        <v>0</v>
      </c>
      <c r="G300" s="14">
        <v>6202000</v>
      </c>
      <c r="H300" s="14">
        <v>6202000</v>
      </c>
      <c r="I300" s="14">
        <v>80647800</v>
      </c>
      <c r="J300" s="14">
        <v>18066375</v>
      </c>
      <c r="K300" s="14">
        <v>18072517.770000003</v>
      </c>
      <c r="L300" s="14">
        <v>18066108</v>
      </c>
      <c r="M300" s="14">
        <v>24696625.999999993</v>
      </c>
      <c r="N300" s="33">
        <v>78901626.769999996</v>
      </c>
      <c r="O300" s="31">
        <v>0.97834816039619177</v>
      </c>
      <c r="Q300" s="38"/>
    </row>
    <row r="301" spans="1:17" x14ac:dyDescent="0.25">
      <c r="A301" s="7" t="s">
        <v>286</v>
      </c>
      <c r="B301" s="3" t="s">
        <v>313</v>
      </c>
      <c r="C301" s="14">
        <v>68121900</v>
      </c>
      <c r="D301" s="14">
        <v>0</v>
      </c>
      <c r="E301" s="14">
        <v>0</v>
      </c>
      <c r="F301" s="14">
        <v>0</v>
      </c>
      <c r="G301" s="14">
        <v>-12217500</v>
      </c>
      <c r="H301" s="14">
        <v>-12217500</v>
      </c>
      <c r="I301" s="14">
        <v>55904400</v>
      </c>
      <c r="J301" s="14">
        <v>19353230</v>
      </c>
      <c r="K301" s="14">
        <v>11344726</v>
      </c>
      <c r="L301" s="14">
        <v>11500352</v>
      </c>
      <c r="M301" s="14">
        <v>12665409</v>
      </c>
      <c r="N301" s="33">
        <v>54863717</v>
      </c>
      <c r="O301" s="31">
        <v>0.98138459584576532</v>
      </c>
      <c r="Q301" s="38"/>
    </row>
    <row r="302" spans="1:17" x14ac:dyDescent="0.25">
      <c r="A302" s="7" t="s">
        <v>286</v>
      </c>
      <c r="B302" s="3" t="s">
        <v>312</v>
      </c>
      <c r="C302" s="14">
        <v>65081200</v>
      </c>
      <c r="D302" s="14">
        <v>0</v>
      </c>
      <c r="E302" s="14">
        <v>0</v>
      </c>
      <c r="F302" s="14">
        <v>0</v>
      </c>
      <c r="G302" s="14">
        <v>2749400</v>
      </c>
      <c r="H302" s="14">
        <v>2749400</v>
      </c>
      <c r="I302" s="14">
        <v>67830600</v>
      </c>
      <c r="J302" s="14">
        <v>16624752</v>
      </c>
      <c r="K302" s="14">
        <v>17497794</v>
      </c>
      <c r="L302" s="14">
        <v>17170364</v>
      </c>
      <c r="M302" s="14">
        <v>19344242</v>
      </c>
      <c r="N302" s="33">
        <v>70637152</v>
      </c>
      <c r="O302" s="31">
        <v>1.0413758981934407</v>
      </c>
      <c r="Q302" s="38"/>
    </row>
    <row r="303" spans="1:17" x14ac:dyDescent="0.25">
      <c r="A303" s="7" t="s">
        <v>286</v>
      </c>
      <c r="B303" s="3" t="s">
        <v>311</v>
      </c>
      <c r="C303" s="14">
        <v>60078600</v>
      </c>
      <c r="D303" s="14">
        <v>0</v>
      </c>
      <c r="E303" s="14">
        <v>0</v>
      </c>
      <c r="F303" s="14">
        <v>0</v>
      </c>
      <c r="G303" s="14">
        <v>-22607100</v>
      </c>
      <c r="H303" s="14">
        <v>-22607100</v>
      </c>
      <c r="I303" s="14">
        <v>37471500</v>
      </c>
      <c r="J303" s="14">
        <v>8250000</v>
      </c>
      <c r="K303" s="14">
        <v>8718750</v>
      </c>
      <c r="L303" s="14">
        <v>8484375</v>
      </c>
      <c r="M303" s="14">
        <v>11618375</v>
      </c>
      <c r="N303" s="33">
        <v>37071500</v>
      </c>
      <c r="O303" s="31">
        <v>0.98932522050091398</v>
      </c>
      <c r="Q303" s="38"/>
    </row>
    <row r="304" spans="1:17" x14ac:dyDescent="0.25">
      <c r="A304" s="7" t="s">
        <v>286</v>
      </c>
      <c r="B304" s="3" t="s">
        <v>310</v>
      </c>
      <c r="C304" s="14">
        <v>58741100</v>
      </c>
      <c r="D304" s="14">
        <v>0</v>
      </c>
      <c r="E304" s="14">
        <v>0</v>
      </c>
      <c r="F304" s="14">
        <v>0</v>
      </c>
      <c r="G304" s="14">
        <v>6561900</v>
      </c>
      <c r="H304" s="14">
        <v>6561900</v>
      </c>
      <c r="I304" s="14">
        <v>65303000</v>
      </c>
      <c r="J304" s="14">
        <v>16722712</v>
      </c>
      <c r="K304" s="14">
        <v>16272696</v>
      </c>
      <c r="L304" s="14">
        <v>15884346</v>
      </c>
      <c r="M304" s="14">
        <v>10593246</v>
      </c>
      <c r="N304" s="33">
        <v>59473000</v>
      </c>
      <c r="O304" s="31">
        <v>0.91072385648438814</v>
      </c>
      <c r="Q304" s="38"/>
    </row>
    <row r="305" spans="1:17" x14ac:dyDescent="0.25">
      <c r="A305" s="7" t="s">
        <v>286</v>
      </c>
      <c r="B305" s="3" t="s">
        <v>309</v>
      </c>
      <c r="C305" s="14">
        <v>52177900</v>
      </c>
      <c r="D305" s="14">
        <v>0</v>
      </c>
      <c r="E305" s="14">
        <v>0</v>
      </c>
      <c r="F305" s="14">
        <v>0</v>
      </c>
      <c r="G305" s="14">
        <v>14696800</v>
      </c>
      <c r="H305" s="14">
        <v>14696800</v>
      </c>
      <c r="I305" s="14">
        <v>66874700</v>
      </c>
      <c r="J305" s="14">
        <v>12138421.25</v>
      </c>
      <c r="K305" s="14">
        <v>13614673.41</v>
      </c>
      <c r="L305" s="14">
        <v>13233393.66</v>
      </c>
      <c r="M305" s="14">
        <v>26815496.079999998</v>
      </c>
      <c r="N305" s="33">
        <v>65801984.399999999</v>
      </c>
      <c r="O305" s="31">
        <v>0.98395932093900984</v>
      </c>
      <c r="Q305" s="38"/>
    </row>
    <row r="306" spans="1:17" x14ac:dyDescent="0.25">
      <c r="A306" s="7" t="s">
        <v>286</v>
      </c>
      <c r="B306" s="3" t="s">
        <v>308</v>
      </c>
      <c r="C306" s="14">
        <v>48181600</v>
      </c>
      <c r="D306" s="14">
        <v>0</v>
      </c>
      <c r="E306" s="14">
        <v>0</v>
      </c>
      <c r="F306" s="14">
        <v>0</v>
      </c>
      <c r="G306" s="14">
        <v>-11000000</v>
      </c>
      <c r="H306" s="14">
        <v>-11000000</v>
      </c>
      <c r="I306" s="14">
        <v>37181600</v>
      </c>
      <c r="J306" s="14">
        <v>7721842.21</v>
      </c>
      <c r="K306" s="14">
        <v>8653007.4600000009</v>
      </c>
      <c r="L306" s="14">
        <v>10406409.449999999</v>
      </c>
      <c r="M306" s="14">
        <v>10494739.419999998</v>
      </c>
      <c r="N306" s="33">
        <v>37275998.539999999</v>
      </c>
      <c r="O306" s="31">
        <v>1.0025388509370226</v>
      </c>
      <c r="Q306" s="38"/>
    </row>
    <row r="307" spans="1:17" x14ac:dyDescent="0.25">
      <c r="A307" s="7" t="s">
        <v>286</v>
      </c>
      <c r="B307" s="3" t="s">
        <v>307</v>
      </c>
      <c r="C307" s="14">
        <v>44511100</v>
      </c>
      <c r="D307" s="14">
        <v>0</v>
      </c>
      <c r="E307" s="14">
        <v>0</v>
      </c>
      <c r="F307" s="14">
        <v>0</v>
      </c>
      <c r="G307" s="14">
        <v>19925500</v>
      </c>
      <c r="H307" s="14">
        <v>19925500</v>
      </c>
      <c r="I307" s="14">
        <v>64436600</v>
      </c>
      <c r="J307" s="14">
        <v>6641115</v>
      </c>
      <c r="K307" s="14">
        <v>26485925</v>
      </c>
      <c r="L307" s="14">
        <v>12364789</v>
      </c>
      <c r="M307" s="14">
        <v>18566064</v>
      </c>
      <c r="N307" s="33">
        <v>64057893</v>
      </c>
      <c r="O307" s="31">
        <v>0.99412279667145687</v>
      </c>
      <c r="Q307" s="38"/>
    </row>
    <row r="308" spans="1:17" x14ac:dyDescent="0.25">
      <c r="A308" s="7" t="s">
        <v>286</v>
      </c>
      <c r="B308" s="3" t="s">
        <v>306</v>
      </c>
      <c r="C308" s="14">
        <v>40000000</v>
      </c>
      <c r="D308" s="14">
        <v>0</v>
      </c>
      <c r="E308" s="14">
        <v>0</v>
      </c>
      <c r="F308" s="14">
        <v>0</v>
      </c>
      <c r="G308" s="14">
        <v>90138300</v>
      </c>
      <c r="H308" s="14">
        <v>90138300</v>
      </c>
      <c r="I308" s="14">
        <v>130138300</v>
      </c>
      <c r="J308" s="14">
        <v>4151305</v>
      </c>
      <c r="K308" s="14">
        <v>7549371</v>
      </c>
      <c r="L308" s="14">
        <v>-11267</v>
      </c>
      <c r="M308" s="14">
        <v>118468920</v>
      </c>
      <c r="N308" s="33">
        <v>130158329</v>
      </c>
      <c r="O308" s="31">
        <v>1.0001539054989961</v>
      </c>
      <c r="Q308" s="38"/>
    </row>
    <row r="309" spans="1:17" x14ac:dyDescent="0.25">
      <c r="A309" s="7" t="s">
        <v>286</v>
      </c>
      <c r="B309" s="3" t="s">
        <v>305</v>
      </c>
      <c r="C309" s="14">
        <v>34500000</v>
      </c>
      <c r="D309" s="14">
        <v>0</v>
      </c>
      <c r="E309" s="14">
        <v>0</v>
      </c>
      <c r="F309" s="14">
        <v>0</v>
      </c>
      <c r="G309" s="14">
        <v>0</v>
      </c>
      <c r="H309" s="14">
        <v>0</v>
      </c>
      <c r="I309" s="14">
        <v>34500000</v>
      </c>
      <c r="J309" s="14">
        <v>0</v>
      </c>
      <c r="K309" s="14">
        <v>0</v>
      </c>
      <c r="L309" s="14">
        <v>34500000</v>
      </c>
      <c r="M309" s="14">
        <v>0</v>
      </c>
      <c r="N309" s="33">
        <v>34500000</v>
      </c>
      <c r="O309" s="31">
        <v>1</v>
      </c>
      <c r="Q309" s="38"/>
    </row>
    <row r="310" spans="1:17" x14ac:dyDescent="0.25">
      <c r="A310" s="7" t="s">
        <v>286</v>
      </c>
      <c r="B310" s="3" t="s">
        <v>304</v>
      </c>
      <c r="C310" s="14">
        <v>31909500</v>
      </c>
      <c r="D310" s="14">
        <v>0</v>
      </c>
      <c r="E310" s="14">
        <v>0</v>
      </c>
      <c r="F310" s="14">
        <v>0</v>
      </c>
      <c r="G310" s="14">
        <v>1237900</v>
      </c>
      <c r="H310" s="14">
        <v>1237900</v>
      </c>
      <c r="I310" s="14">
        <v>33147400</v>
      </c>
      <c r="J310" s="14">
        <v>8798277</v>
      </c>
      <c r="K310" s="14">
        <v>8280457</v>
      </c>
      <c r="L310" s="14">
        <v>8034358</v>
      </c>
      <c r="M310" s="14">
        <v>7334357</v>
      </c>
      <c r="N310" s="33">
        <v>32447449</v>
      </c>
      <c r="O310" s="31">
        <v>0.97888368318480479</v>
      </c>
      <c r="Q310" s="38"/>
    </row>
    <row r="311" spans="1:17" x14ac:dyDescent="0.25">
      <c r="A311" s="7" t="s">
        <v>286</v>
      </c>
      <c r="B311" s="3" t="s">
        <v>303</v>
      </c>
      <c r="C311" s="14">
        <v>30864000</v>
      </c>
      <c r="D311" s="14">
        <v>0</v>
      </c>
      <c r="E311" s="14">
        <v>0</v>
      </c>
      <c r="F311" s="14">
        <v>0</v>
      </c>
      <c r="G311" s="14">
        <v>3260600</v>
      </c>
      <c r="H311" s="14">
        <v>3260600</v>
      </c>
      <c r="I311" s="14">
        <v>34124600</v>
      </c>
      <c r="J311" s="14">
        <v>12545168.619999999</v>
      </c>
      <c r="K311" s="14">
        <v>5831826.6199999992</v>
      </c>
      <c r="L311" s="14">
        <v>6358372.1400000006</v>
      </c>
      <c r="M311" s="14">
        <v>6604374.5700000003</v>
      </c>
      <c r="N311" s="33">
        <v>31339741.949999999</v>
      </c>
      <c r="O311" s="31">
        <v>0.91839148151187122</v>
      </c>
      <c r="Q311" s="38"/>
    </row>
    <row r="312" spans="1:17" x14ac:dyDescent="0.25">
      <c r="A312" s="7" t="s">
        <v>286</v>
      </c>
      <c r="B312" s="3" t="s">
        <v>302</v>
      </c>
      <c r="C312" s="14">
        <v>27942600</v>
      </c>
      <c r="D312" s="14">
        <v>0</v>
      </c>
      <c r="E312" s="14">
        <v>0</v>
      </c>
      <c r="F312" s="14">
        <v>0</v>
      </c>
      <c r="G312" s="14">
        <v>3248500</v>
      </c>
      <c r="H312" s="14">
        <v>3248500</v>
      </c>
      <c r="I312" s="14">
        <v>31191100</v>
      </c>
      <c r="J312" s="14">
        <v>4848636</v>
      </c>
      <c r="K312" s="14">
        <v>5007932.58</v>
      </c>
      <c r="L312" s="14">
        <v>9796350.9999999981</v>
      </c>
      <c r="M312" s="14">
        <v>11450596</v>
      </c>
      <c r="N312" s="33">
        <v>31103515.579999998</v>
      </c>
      <c r="O312" s="31">
        <v>0.99719200605300862</v>
      </c>
      <c r="Q312" s="38"/>
    </row>
    <row r="313" spans="1:17" x14ac:dyDescent="0.25">
      <c r="A313" s="7" t="s">
        <v>286</v>
      </c>
      <c r="B313" s="3" t="s">
        <v>301</v>
      </c>
      <c r="C313" s="14">
        <v>27475000</v>
      </c>
      <c r="D313" s="14">
        <v>0</v>
      </c>
      <c r="E313" s="14">
        <v>0</v>
      </c>
      <c r="F313" s="14">
        <v>0</v>
      </c>
      <c r="G313" s="14">
        <v>-8458300</v>
      </c>
      <c r="H313" s="14">
        <v>-8458300</v>
      </c>
      <c r="I313" s="14">
        <v>19016700</v>
      </c>
      <c r="J313" s="14">
        <v>4653843.42</v>
      </c>
      <c r="K313" s="14">
        <v>4607802</v>
      </c>
      <c r="L313" s="14">
        <v>4623950.1500000004</v>
      </c>
      <c r="M313" s="14">
        <v>4833457.2199999988</v>
      </c>
      <c r="N313" s="33">
        <v>18719052.789999999</v>
      </c>
      <c r="O313" s="31">
        <v>0.98434811455194637</v>
      </c>
      <c r="Q313" s="38"/>
    </row>
    <row r="314" spans="1:17" x14ac:dyDescent="0.25">
      <c r="A314" s="7" t="s">
        <v>286</v>
      </c>
      <c r="B314" s="3" t="s">
        <v>300</v>
      </c>
      <c r="C314" s="14">
        <v>27180400</v>
      </c>
      <c r="D314" s="14">
        <v>0</v>
      </c>
      <c r="E314" s="14">
        <v>0</v>
      </c>
      <c r="F314" s="14">
        <v>0</v>
      </c>
      <c r="G314" s="14">
        <v>2697400</v>
      </c>
      <c r="H314" s="14">
        <v>2697400</v>
      </c>
      <c r="I314" s="14">
        <v>29877800</v>
      </c>
      <c r="J314" s="14">
        <v>2012576.25</v>
      </c>
      <c r="K314" s="14">
        <v>7312601</v>
      </c>
      <c r="L314" s="14">
        <v>7011037.5</v>
      </c>
      <c r="M314" s="14">
        <v>13399537</v>
      </c>
      <c r="N314" s="33">
        <v>29735751.75</v>
      </c>
      <c r="O314" s="31">
        <v>0.99524569245392902</v>
      </c>
      <c r="Q314" s="38"/>
    </row>
    <row r="315" spans="1:17" x14ac:dyDescent="0.25">
      <c r="A315" s="7" t="s">
        <v>286</v>
      </c>
      <c r="B315" s="3" t="s">
        <v>299</v>
      </c>
      <c r="C315" s="14">
        <v>24822200</v>
      </c>
      <c r="D315" s="14">
        <v>0</v>
      </c>
      <c r="E315" s="14">
        <v>0</v>
      </c>
      <c r="F315" s="14">
        <v>0</v>
      </c>
      <c r="G315" s="14">
        <v>7364200</v>
      </c>
      <c r="H315" s="14">
        <v>7364200</v>
      </c>
      <c r="I315" s="14">
        <v>32186400</v>
      </c>
      <c r="J315" s="14">
        <v>6742761.9900000002</v>
      </c>
      <c r="K315" s="14">
        <v>11872642.24</v>
      </c>
      <c r="L315" s="14">
        <v>1349807.5300000012</v>
      </c>
      <c r="M315" s="14">
        <v>10818404.399999999</v>
      </c>
      <c r="N315" s="33">
        <v>30783616.16</v>
      </c>
      <c r="O315" s="31">
        <v>0.95641687669326181</v>
      </c>
      <c r="Q315" s="38"/>
    </row>
    <row r="316" spans="1:17" x14ac:dyDescent="0.25">
      <c r="A316" s="7" t="s">
        <v>286</v>
      </c>
      <c r="B316" s="3" t="s">
        <v>298</v>
      </c>
      <c r="C316" s="14">
        <v>20000000</v>
      </c>
      <c r="D316" s="14">
        <v>0</v>
      </c>
      <c r="E316" s="14">
        <v>0</v>
      </c>
      <c r="F316" s="14">
        <v>0</v>
      </c>
      <c r="G316" s="14">
        <v>-15860900</v>
      </c>
      <c r="H316" s="14">
        <v>-15860900</v>
      </c>
      <c r="I316" s="14">
        <v>4139100</v>
      </c>
      <c r="J316" s="14">
        <v>4730145</v>
      </c>
      <c r="K316" s="14">
        <v>0</v>
      </c>
      <c r="L316" s="14">
        <v>-2011995</v>
      </c>
      <c r="M316" s="14">
        <v>0</v>
      </c>
      <c r="N316" s="33">
        <v>2718150</v>
      </c>
      <c r="O316" s="31">
        <v>0.65670073204319779</v>
      </c>
      <c r="Q316" s="38"/>
    </row>
    <row r="317" spans="1:17" x14ac:dyDescent="0.25">
      <c r="A317" s="7" t="s">
        <v>286</v>
      </c>
      <c r="B317" s="3" t="s">
        <v>297</v>
      </c>
      <c r="C317" s="14">
        <v>19215100</v>
      </c>
      <c r="D317" s="14">
        <v>0</v>
      </c>
      <c r="E317" s="14">
        <v>0</v>
      </c>
      <c r="F317" s="14">
        <v>0</v>
      </c>
      <c r="G317" s="14">
        <v>0</v>
      </c>
      <c r="H317" s="14">
        <v>0</v>
      </c>
      <c r="I317" s="14">
        <v>19215100</v>
      </c>
      <c r="J317" s="14">
        <v>1303781</v>
      </c>
      <c r="K317" s="14">
        <v>1303773</v>
      </c>
      <c r="L317" s="14">
        <v>1303773</v>
      </c>
      <c r="M317" s="14">
        <v>1088673</v>
      </c>
      <c r="N317" s="33">
        <v>5000000</v>
      </c>
      <c r="O317" s="31">
        <v>0.26021202075451078</v>
      </c>
      <c r="Q317" s="38"/>
    </row>
    <row r="318" spans="1:17" x14ac:dyDescent="0.25">
      <c r="A318" s="7" t="s">
        <v>286</v>
      </c>
      <c r="B318" s="3" t="s">
        <v>296</v>
      </c>
      <c r="C318" s="14">
        <v>18795400</v>
      </c>
      <c r="D318" s="14">
        <v>0</v>
      </c>
      <c r="E318" s="14">
        <v>0</v>
      </c>
      <c r="F318" s="14">
        <v>0</v>
      </c>
      <c r="G318" s="14">
        <v>-5495700</v>
      </c>
      <c r="H318" s="14">
        <v>-5495700</v>
      </c>
      <c r="I318" s="14">
        <v>13299700</v>
      </c>
      <c r="J318" s="14">
        <v>3539056</v>
      </c>
      <c r="K318" s="14">
        <v>2958384</v>
      </c>
      <c r="L318" s="14">
        <v>2985462.7100000009</v>
      </c>
      <c r="M318" s="14">
        <v>3880509</v>
      </c>
      <c r="N318" s="33">
        <v>13363411.710000001</v>
      </c>
      <c r="O318" s="31">
        <v>1.0047904621908765</v>
      </c>
      <c r="Q318" s="38"/>
    </row>
    <row r="319" spans="1:17" x14ac:dyDescent="0.25">
      <c r="A319" s="7" t="s">
        <v>286</v>
      </c>
      <c r="B319" s="3" t="s">
        <v>295</v>
      </c>
      <c r="C319" s="14">
        <v>16437800</v>
      </c>
      <c r="D319" s="14">
        <v>0</v>
      </c>
      <c r="E319" s="14">
        <v>0</v>
      </c>
      <c r="F319" s="14">
        <v>0</v>
      </c>
      <c r="G319" s="14">
        <v>-16437800</v>
      </c>
      <c r="H319" s="14">
        <v>-16437800</v>
      </c>
      <c r="I319" s="14">
        <v>0</v>
      </c>
      <c r="J319" s="14">
        <v>0</v>
      </c>
      <c r="K319" s="14">
        <v>0</v>
      </c>
      <c r="L319" s="14">
        <v>0</v>
      </c>
      <c r="M319" s="14">
        <v>0</v>
      </c>
      <c r="N319" s="33">
        <v>0</v>
      </c>
      <c r="O319" s="31"/>
      <c r="Q319" s="38"/>
    </row>
    <row r="320" spans="1:17" x14ac:dyDescent="0.25">
      <c r="A320" s="7" t="s">
        <v>286</v>
      </c>
      <c r="B320" s="3" t="s">
        <v>294</v>
      </c>
      <c r="C320" s="14">
        <v>9113900</v>
      </c>
      <c r="D320" s="14">
        <v>0</v>
      </c>
      <c r="E320" s="14">
        <v>0</v>
      </c>
      <c r="F320" s="14">
        <v>0</v>
      </c>
      <c r="G320" s="14">
        <v>-1000000</v>
      </c>
      <c r="H320" s="14">
        <v>-1000000</v>
      </c>
      <c r="I320" s="14">
        <v>8113900</v>
      </c>
      <c r="J320" s="14">
        <v>18305.82</v>
      </c>
      <c r="K320" s="14">
        <v>4279437.2799999993</v>
      </c>
      <c r="L320" s="14">
        <v>2105349.2700000005</v>
      </c>
      <c r="M320" s="14">
        <v>3102729.2299999995</v>
      </c>
      <c r="N320" s="33">
        <v>9505821.5999999996</v>
      </c>
      <c r="O320" s="31">
        <v>1.1715477883631793</v>
      </c>
      <c r="Q320" s="38"/>
    </row>
    <row r="321" spans="1:17" x14ac:dyDescent="0.25">
      <c r="A321" s="7" t="s">
        <v>286</v>
      </c>
      <c r="B321" s="3" t="s">
        <v>293</v>
      </c>
      <c r="C321" s="14">
        <v>5666900</v>
      </c>
      <c r="D321" s="14">
        <v>0</v>
      </c>
      <c r="E321" s="14">
        <v>0</v>
      </c>
      <c r="F321" s="14">
        <v>0</v>
      </c>
      <c r="G321" s="14">
        <v>14969100</v>
      </c>
      <c r="H321" s="14">
        <v>14969100</v>
      </c>
      <c r="I321" s="14">
        <v>20636000</v>
      </c>
      <c r="J321" s="14">
        <v>1564026</v>
      </c>
      <c r="K321" s="14">
        <v>1444008</v>
      </c>
      <c r="L321" s="14">
        <v>4878008</v>
      </c>
      <c r="M321" s="14">
        <v>9832008</v>
      </c>
      <c r="N321" s="33">
        <v>17718050</v>
      </c>
      <c r="O321" s="31">
        <v>0.85859905020352778</v>
      </c>
      <c r="Q321" s="38"/>
    </row>
    <row r="322" spans="1:17" x14ac:dyDescent="0.25">
      <c r="A322" s="7" t="s">
        <v>286</v>
      </c>
      <c r="B322" s="3" t="s">
        <v>292</v>
      </c>
      <c r="C322" s="14">
        <v>4748900</v>
      </c>
      <c r="D322" s="14">
        <v>0</v>
      </c>
      <c r="E322" s="14">
        <v>0</v>
      </c>
      <c r="F322" s="14">
        <v>0</v>
      </c>
      <c r="G322" s="14">
        <v>937000</v>
      </c>
      <c r="H322" s="14">
        <v>937000</v>
      </c>
      <c r="I322" s="14">
        <v>5685900</v>
      </c>
      <c r="J322" s="14">
        <v>1149725.01</v>
      </c>
      <c r="K322" s="14">
        <v>1149725.01</v>
      </c>
      <c r="L322" s="14">
        <v>1149725.0099999998</v>
      </c>
      <c r="M322" s="14">
        <v>2236725.0100000002</v>
      </c>
      <c r="N322" s="33">
        <v>5685900.04</v>
      </c>
      <c r="O322" s="31">
        <v>1.0000000070349462</v>
      </c>
      <c r="Q322" s="38"/>
    </row>
    <row r="323" spans="1:17" x14ac:dyDescent="0.25">
      <c r="A323" s="7" t="s">
        <v>286</v>
      </c>
      <c r="B323" s="3" t="s">
        <v>291</v>
      </c>
      <c r="C323" s="14">
        <v>3783000</v>
      </c>
      <c r="D323" s="14">
        <v>0</v>
      </c>
      <c r="E323" s="14">
        <v>0</v>
      </c>
      <c r="F323" s="14">
        <v>0</v>
      </c>
      <c r="G323" s="14">
        <v>0</v>
      </c>
      <c r="H323" s="14">
        <v>0</v>
      </c>
      <c r="I323" s="14">
        <v>3783000</v>
      </c>
      <c r="J323" s="14">
        <v>59550</v>
      </c>
      <c r="K323" s="14">
        <v>-59550</v>
      </c>
      <c r="L323" s="14">
        <v>0</v>
      </c>
      <c r="M323" s="14">
        <v>3616950</v>
      </c>
      <c r="N323" s="33">
        <v>3616950</v>
      </c>
      <c r="O323" s="31">
        <v>0.95610626486915151</v>
      </c>
      <c r="Q323" s="38"/>
    </row>
    <row r="324" spans="1:17" x14ac:dyDescent="0.25">
      <c r="A324" s="7" t="s">
        <v>286</v>
      </c>
      <c r="B324" s="3" t="s">
        <v>290</v>
      </c>
      <c r="C324" s="14">
        <v>2524600</v>
      </c>
      <c r="D324" s="14">
        <v>0</v>
      </c>
      <c r="E324" s="14">
        <v>0</v>
      </c>
      <c r="F324" s="14">
        <v>0</v>
      </c>
      <c r="G324" s="14">
        <v>874600</v>
      </c>
      <c r="H324" s="14">
        <v>874600</v>
      </c>
      <c r="I324" s="14">
        <v>3399200</v>
      </c>
      <c r="J324" s="14">
        <v>676997</v>
      </c>
      <c r="K324" s="14">
        <v>676986</v>
      </c>
      <c r="L324" s="14">
        <v>676986</v>
      </c>
      <c r="M324" s="14">
        <v>1368184</v>
      </c>
      <c r="N324" s="33">
        <v>3399153</v>
      </c>
      <c r="O324" s="31">
        <v>0.9999861732172276</v>
      </c>
      <c r="Q324" s="38"/>
    </row>
    <row r="325" spans="1:17" x14ac:dyDescent="0.25">
      <c r="A325" s="7" t="s">
        <v>286</v>
      </c>
      <c r="B325" s="3" t="s">
        <v>289</v>
      </c>
      <c r="C325" s="14">
        <v>2062400</v>
      </c>
      <c r="D325" s="14">
        <v>0</v>
      </c>
      <c r="E325" s="14">
        <v>0</v>
      </c>
      <c r="F325" s="14">
        <v>0</v>
      </c>
      <c r="G325" s="14">
        <v>-200000</v>
      </c>
      <c r="H325" s="14">
        <v>-200000</v>
      </c>
      <c r="I325" s="14">
        <v>1862400</v>
      </c>
      <c r="J325" s="14">
        <v>0</v>
      </c>
      <c r="K325" s="14">
        <v>446696.56</v>
      </c>
      <c r="L325" s="14">
        <v>261136.83000000002</v>
      </c>
      <c r="M325" s="14">
        <v>452866.11</v>
      </c>
      <c r="N325" s="33">
        <v>1160699.5</v>
      </c>
      <c r="O325" s="31">
        <v>0.62322782431271473</v>
      </c>
      <c r="Q325" s="38"/>
    </row>
    <row r="326" spans="1:17" x14ac:dyDescent="0.25">
      <c r="A326" s="7" t="s">
        <v>286</v>
      </c>
      <c r="B326" s="3" t="s">
        <v>288</v>
      </c>
      <c r="C326" s="14">
        <v>174100</v>
      </c>
      <c r="D326" s="14">
        <v>0</v>
      </c>
      <c r="E326" s="14">
        <v>0</v>
      </c>
      <c r="F326" s="14">
        <v>0</v>
      </c>
      <c r="G326" s="14">
        <v>0</v>
      </c>
      <c r="H326" s="14">
        <v>0</v>
      </c>
      <c r="I326" s="14">
        <v>174100</v>
      </c>
      <c r="J326" s="14">
        <v>0</v>
      </c>
      <c r="K326" s="14">
        <v>0</v>
      </c>
      <c r="L326" s="14">
        <v>0</v>
      </c>
      <c r="M326" s="14">
        <v>133350</v>
      </c>
      <c r="N326" s="33">
        <v>133350</v>
      </c>
      <c r="O326" s="31">
        <v>0.76593911545089033</v>
      </c>
      <c r="Q326" s="38"/>
    </row>
    <row r="327" spans="1:17" x14ac:dyDescent="0.25">
      <c r="A327" s="7" t="s">
        <v>286</v>
      </c>
      <c r="B327" s="7" t="s">
        <v>287</v>
      </c>
      <c r="C327" s="14">
        <v>0</v>
      </c>
      <c r="D327" s="14">
        <v>0</v>
      </c>
      <c r="E327" s="14">
        <v>0</v>
      </c>
      <c r="F327" s="14">
        <v>0</v>
      </c>
      <c r="G327" s="14">
        <v>44100</v>
      </c>
      <c r="H327" s="14">
        <v>44100</v>
      </c>
      <c r="I327" s="14">
        <v>44100</v>
      </c>
      <c r="J327" s="14" t="s">
        <v>44</v>
      </c>
      <c r="K327" s="14" t="s">
        <v>44</v>
      </c>
      <c r="L327" s="14" t="s">
        <v>44</v>
      </c>
      <c r="M327" s="14">
        <v>44079</v>
      </c>
      <c r="N327" s="33">
        <v>44079</v>
      </c>
      <c r="O327" s="31">
        <v>0.99952380952380948</v>
      </c>
      <c r="Q327" s="38"/>
    </row>
    <row r="328" spans="1:17" x14ac:dyDescent="0.25">
      <c r="A328" s="7" t="s">
        <v>286</v>
      </c>
      <c r="B328" s="3" t="s">
        <v>12</v>
      </c>
      <c r="C328" s="14">
        <v>624864492</v>
      </c>
      <c r="D328" s="14">
        <v>0</v>
      </c>
      <c r="E328" s="14">
        <v>98470000</v>
      </c>
      <c r="F328" s="14">
        <v>0</v>
      </c>
      <c r="G328" s="14">
        <v>338368300</v>
      </c>
      <c r="H328" s="14">
        <v>436838300</v>
      </c>
      <c r="I328" s="14">
        <v>1061702792</v>
      </c>
      <c r="J328" s="14">
        <v>225324785.45000076</v>
      </c>
      <c r="K328" s="14">
        <v>227944439.1099987</v>
      </c>
      <c r="L328" s="14">
        <v>260347937.20000458</v>
      </c>
      <c r="M328" s="14">
        <v>591265292</v>
      </c>
      <c r="N328" s="33">
        <v>1304882453.760004</v>
      </c>
      <c r="O328" s="31">
        <v>1.2290468326846069</v>
      </c>
      <c r="Q328" s="38"/>
    </row>
    <row r="329" spans="1:17" x14ac:dyDescent="0.25">
      <c r="A329" s="7" t="s">
        <v>286</v>
      </c>
      <c r="B329" s="13" t="s">
        <v>0</v>
      </c>
      <c r="C329" s="18">
        <v>64249141992</v>
      </c>
      <c r="D329" s="18">
        <f>SUM(D270:D328)</f>
        <v>4500000</v>
      </c>
      <c r="E329" s="18">
        <f>SUM(E270:E328)</f>
        <v>-6155000</v>
      </c>
      <c r="F329" s="18">
        <f>SUM(F270:F328)</f>
        <v>-4257800</v>
      </c>
      <c r="G329" s="18">
        <f>SUM(G270:G328)</f>
        <v>3481610500</v>
      </c>
      <c r="H329" s="18">
        <f>SUM(H270:H328)</f>
        <v>3475697700</v>
      </c>
      <c r="I329" s="18">
        <v>67724839692</v>
      </c>
      <c r="J329" s="18">
        <f>SUM(J270:J328)</f>
        <v>14920344792.43</v>
      </c>
      <c r="K329" s="18">
        <f>SUM(K270:K328)</f>
        <v>15723605933.16</v>
      </c>
      <c r="L329" s="18">
        <f>SUM(L270:L328)</f>
        <v>15720549182.110001</v>
      </c>
      <c r="M329" s="18">
        <f>SUM(M270:M328)</f>
        <v>19752501801.340004</v>
      </c>
      <c r="N329" s="30">
        <v>66117001709.040009</v>
      </c>
      <c r="O329" s="32">
        <v>0.97625925745602149</v>
      </c>
      <c r="Q329" s="38"/>
    </row>
    <row r="330" spans="1:17" x14ac:dyDescent="0.25">
      <c r="A330" s="7" t="s">
        <v>39</v>
      </c>
      <c r="B330" s="13" t="s">
        <v>84</v>
      </c>
      <c r="C330" s="14"/>
      <c r="D330" s="14"/>
      <c r="E330" s="14"/>
      <c r="F330" s="14"/>
      <c r="G330" s="14"/>
      <c r="H330" s="14"/>
      <c r="I330" s="14"/>
      <c r="J330" s="14"/>
      <c r="K330" s="14"/>
      <c r="L330" s="14"/>
      <c r="M330" s="14"/>
      <c r="N330" s="33"/>
      <c r="O330" s="31"/>
      <c r="Q330" s="38"/>
    </row>
    <row r="331" spans="1:17" x14ac:dyDescent="0.25">
      <c r="A331" s="7" t="s">
        <v>39</v>
      </c>
      <c r="B331" s="3" t="s">
        <v>83</v>
      </c>
      <c r="C331" s="14">
        <v>270804600</v>
      </c>
      <c r="D331" s="14">
        <v>0</v>
      </c>
      <c r="E331" s="14">
        <v>0</v>
      </c>
      <c r="F331" s="14">
        <v>0</v>
      </c>
      <c r="G331" s="14">
        <v>111209600</v>
      </c>
      <c r="H331" s="14">
        <v>111209600</v>
      </c>
      <c r="I331" s="14">
        <v>382014200</v>
      </c>
      <c r="J331" s="14">
        <v>0</v>
      </c>
      <c r="K331" s="14">
        <v>0</v>
      </c>
      <c r="L331" s="14">
        <v>135402300</v>
      </c>
      <c r="M331" s="14">
        <v>246611899</v>
      </c>
      <c r="N331" s="33">
        <v>382014199</v>
      </c>
      <c r="O331" s="31">
        <v>0.99999999738229628</v>
      </c>
      <c r="Q331" s="38"/>
    </row>
    <row r="332" spans="1:17" x14ac:dyDescent="0.25">
      <c r="A332" s="7" t="s">
        <v>39</v>
      </c>
      <c r="B332" s="3" t="s">
        <v>82</v>
      </c>
      <c r="C332" s="14">
        <v>201669000</v>
      </c>
      <c r="D332" s="14">
        <v>0</v>
      </c>
      <c r="E332" s="14">
        <v>0</v>
      </c>
      <c r="F332" s="14">
        <v>0</v>
      </c>
      <c r="G332" s="14">
        <v>59748600</v>
      </c>
      <c r="H332" s="14">
        <v>59748600</v>
      </c>
      <c r="I332" s="14">
        <v>261417600</v>
      </c>
      <c r="J332" s="14">
        <v>0</v>
      </c>
      <c r="K332" s="14">
        <v>0</v>
      </c>
      <c r="L332" s="14">
        <v>100834500</v>
      </c>
      <c r="M332" s="14">
        <v>160583096</v>
      </c>
      <c r="N332" s="33">
        <v>261417596</v>
      </c>
      <c r="O332" s="31">
        <v>0.99999998469881135</v>
      </c>
      <c r="Q332" s="38"/>
    </row>
    <row r="333" spans="1:17" x14ac:dyDescent="0.25">
      <c r="A333" s="7" t="s">
        <v>39</v>
      </c>
      <c r="B333" s="3" t="s">
        <v>81</v>
      </c>
      <c r="C333" s="14">
        <v>178557000</v>
      </c>
      <c r="D333" s="14">
        <v>0</v>
      </c>
      <c r="E333" s="14">
        <v>0</v>
      </c>
      <c r="F333" s="14">
        <v>0</v>
      </c>
      <c r="G333" s="14">
        <v>0</v>
      </c>
      <c r="H333" s="14">
        <v>0</v>
      </c>
      <c r="I333" s="14">
        <v>178557000</v>
      </c>
      <c r="J333" s="14">
        <v>3389250</v>
      </c>
      <c r="K333" s="14">
        <v>28389250</v>
      </c>
      <c r="L333" s="14">
        <v>146778500</v>
      </c>
      <c r="M333" s="14">
        <v>0</v>
      </c>
      <c r="N333" s="33">
        <v>178557000</v>
      </c>
      <c r="O333" s="31">
        <v>1</v>
      </c>
      <c r="Q333" s="38"/>
    </row>
    <row r="334" spans="1:17" x14ac:dyDescent="0.25">
      <c r="A334" s="7" t="s">
        <v>39</v>
      </c>
      <c r="B334" s="3" t="s">
        <v>80</v>
      </c>
      <c r="C334" s="14">
        <v>150000000</v>
      </c>
      <c r="D334" s="14">
        <v>0</v>
      </c>
      <c r="E334" s="14">
        <v>0</v>
      </c>
      <c r="F334" s="14">
        <v>-80000000</v>
      </c>
      <c r="G334" s="14">
        <v>0</v>
      </c>
      <c r="H334" s="14">
        <v>-80000000</v>
      </c>
      <c r="I334" s="14">
        <v>70000000</v>
      </c>
      <c r="J334" s="14">
        <v>0</v>
      </c>
      <c r="K334" s="14">
        <v>0</v>
      </c>
      <c r="L334" s="14">
        <v>0</v>
      </c>
      <c r="M334" s="14">
        <v>70000000</v>
      </c>
      <c r="N334" s="33">
        <v>70000000</v>
      </c>
      <c r="O334" s="31">
        <v>1</v>
      </c>
      <c r="Q334" s="38"/>
    </row>
    <row r="335" spans="1:17" x14ac:dyDescent="0.25">
      <c r="A335" s="7" t="s">
        <v>39</v>
      </c>
      <c r="B335" s="3" t="s">
        <v>79</v>
      </c>
      <c r="C335" s="14">
        <v>100500000</v>
      </c>
      <c r="D335" s="14">
        <v>0</v>
      </c>
      <c r="E335" s="14">
        <v>0</v>
      </c>
      <c r="F335" s="14">
        <v>0</v>
      </c>
      <c r="G335" s="14">
        <v>0</v>
      </c>
      <c r="H335" s="14">
        <v>0</v>
      </c>
      <c r="I335" s="14">
        <v>100500000</v>
      </c>
      <c r="J335" s="14">
        <v>34000</v>
      </c>
      <c r="K335" s="14">
        <v>173571</v>
      </c>
      <c r="L335" s="14">
        <v>-114571</v>
      </c>
      <c r="M335" s="14">
        <v>100510203</v>
      </c>
      <c r="N335" s="33">
        <v>100603203</v>
      </c>
      <c r="O335" s="31">
        <v>1.001026895522388</v>
      </c>
      <c r="Q335" s="38"/>
    </row>
    <row r="336" spans="1:17" x14ac:dyDescent="0.25">
      <c r="A336" s="7" t="s">
        <v>39</v>
      </c>
      <c r="B336" s="3" t="s">
        <v>78</v>
      </c>
      <c r="C336" s="14">
        <v>75698400</v>
      </c>
      <c r="D336" s="14">
        <v>0</v>
      </c>
      <c r="E336" s="14">
        <v>0</v>
      </c>
      <c r="F336" s="14">
        <v>0</v>
      </c>
      <c r="G336" s="14">
        <v>-25630900</v>
      </c>
      <c r="H336" s="14">
        <v>-25630900</v>
      </c>
      <c r="I336" s="14">
        <v>50067500</v>
      </c>
      <c r="J336" s="14">
        <v>0</v>
      </c>
      <c r="K336" s="14">
        <v>0</v>
      </c>
      <c r="L336" s="14">
        <v>37849200</v>
      </c>
      <c r="M336" s="14">
        <v>12218300</v>
      </c>
      <c r="N336" s="33">
        <v>50067500</v>
      </c>
      <c r="O336" s="31">
        <v>1</v>
      </c>
      <c r="Q336" s="38"/>
    </row>
    <row r="337" spans="1:17" x14ac:dyDescent="0.25">
      <c r="A337" s="7" t="s">
        <v>39</v>
      </c>
      <c r="B337" s="3" t="s">
        <v>77</v>
      </c>
      <c r="C337" s="14">
        <v>64937400</v>
      </c>
      <c r="D337" s="14">
        <v>0</v>
      </c>
      <c r="E337" s="14">
        <v>0</v>
      </c>
      <c r="F337" s="14">
        <v>0</v>
      </c>
      <c r="G337" s="14">
        <v>0</v>
      </c>
      <c r="H337" s="14">
        <v>0</v>
      </c>
      <c r="I337" s="14">
        <v>64937400</v>
      </c>
      <c r="J337" s="14">
        <v>45715500</v>
      </c>
      <c r="K337" s="14">
        <v>11389400</v>
      </c>
      <c r="L337" s="14">
        <v>7832500</v>
      </c>
      <c r="M337" s="14">
        <v>0</v>
      </c>
      <c r="N337" s="33">
        <v>64937400</v>
      </c>
      <c r="O337" s="31">
        <v>1</v>
      </c>
      <c r="Q337" s="38"/>
    </row>
    <row r="338" spans="1:17" x14ac:dyDescent="0.25">
      <c r="A338" s="7" t="s">
        <v>39</v>
      </c>
      <c r="B338" s="3" t="s">
        <v>76</v>
      </c>
      <c r="C338" s="14">
        <v>50000000</v>
      </c>
      <c r="D338" s="14">
        <v>0</v>
      </c>
      <c r="E338" s="14">
        <v>0</v>
      </c>
      <c r="F338" s="14">
        <v>0</v>
      </c>
      <c r="G338" s="14">
        <v>-33700400</v>
      </c>
      <c r="H338" s="14">
        <v>-33700400</v>
      </c>
      <c r="I338" s="14">
        <v>16299600</v>
      </c>
      <c r="J338" s="14">
        <v>0</v>
      </c>
      <c r="K338" s="14">
        <v>0</v>
      </c>
      <c r="L338" s="14">
        <v>0</v>
      </c>
      <c r="M338" s="14">
        <v>6802500</v>
      </c>
      <c r="N338" s="33">
        <v>6802500</v>
      </c>
      <c r="O338" s="31">
        <v>0.41734152985349332</v>
      </c>
      <c r="Q338" s="38"/>
    </row>
    <row r="339" spans="1:17" x14ac:dyDescent="0.25">
      <c r="A339" s="7" t="s">
        <v>39</v>
      </c>
      <c r="B339" s="3" t="s">
        <v>75</v>
      </c>
      <c r="C339" s="14">
        <v>49558000</v>
      </c>
      <c r="D339" s="14">
        <v>0</v>
      </c>
      <c r="E339" s="14">
        <v>0</v>
      </c>
      <c r="F339" s="14">
        <v>0</v>
      </c>
      <c r="G339" s="14">
        <v>30464300</v>
      </c>
      <c r="H339" s="14">
        <v>30464300</v>
      </c>
      <c r="I339" s="14">
        <v>80022300</v>
      </c>
      <c r="J339" s="14">
        <v>0</v>
      </c>
      <c r="K339" s="14">
        <v>0</v>
      </c>
      <c r="L339" s="14">
        <v>24779000</v>
      </c>
      <c r="M339" s="14">
        <v>55243300</v>
      </c>
      <c r="N339" s="33">
        <v>80022300</v>
      </c>
      <c r="O339" s="31">
        <v>1</v>
      </c>
      <c r="Q339" s="38"/>
    </row>
    <row r="340" spans="1:17" x14ac:dyDescent="0.25">
      <c r="A340" s="7" t="s">
        <v>39</v>
      </c>
      <c r="B340" s="3" t="s">
        <v>74</v>
      </c>
      <c r="C340" s="14">
        <v>35005200</v>
      </c>
      <c r="D340" s="14">
        <v>0</v>
      </c>
      <c r="E340" s="14">
        <v>0</v>
      </c>
      <c r="F340" s="14">
        <v>0</v>
      </c>
      <c r="G340" s="14">
        <v>1500000</v>
      </c>
      <c r="H340" s="14">
        <v>1500000</v>
      </c>
      <c r="I340" s="14">
        <v>36505200</v>
      </c>
      <c r="J340" s="14">
        <v>10617844</v>
      </c>
      <c r="K340" s="14">
        <v>11115132</v>
      </c>
      <c r="L340" s="14">
        <v>8897098</v>
      </c>
      <c r="M340" s="14">
        <v>6594425</v>
      </c>
      <c r="N340" s="33">
        <v>37224499</v>
      </c>
      <c r="O340" s="31">
        <v>1.0197040147704985</v>
      </c>
      <c r="Q340" s="38"/>
    </row>
    <row r="341" spans="1:17" x14ac:dyDescent="0.25">
      <c r="A341" s="7" t="s">
        <v>39</v>
      </c>
      <c r="B341" s="3" t="s">
        <v>73</v>
      </c>
      <c r="C341" s="14">
        <v>32967500</v>
      </c>
      <c r="D341" s="14">
        <v>0</v>
      </c>
      <c r="E341" s="14">
        <v>0</v>
      </c>
      <c r="F341" s="14">
        <v>0</v>
      </c>
      <c r="G341" s="14">
        <v>0</v>
      </c>
      <c r="H341" s="14">
        <v>0</v>
      </c>
      <c r="I341" s="14">
        <v>32967500</v>
      </c>
      <c r="J341" s="14">
        <v>8500000</v>
      </c>
      <c r="K341" s="14">
        <v>10000000</v>
      </c>
      <c r="L341" s="14">
        <v>14467500</v>
      </c>
      <c r="M341" s="14">
        <v>0</v>
      </c>
      <c r="N341" s="33">
        <v>32967500</v>
      </c>
      <c r="O341" s="31">
        <v>1</v>
      </c>
      <c r="Q341" s="38"/>
    </row>
    <row r="342" spans="1:17" x14ac:dyDescent="0.25">
      <c r="A342" s="7" t="s">
        <v>39</v>
      </c>
      <c r="B342" s="3" t="s">
        <v>72</v>
      </c>
      <c r="C342" s="14">
        <v>28450300</v>
      </c>
      <c r="D342" s="14">
        <v>0</v>
      </c>
      <c r="E342" s="14">
        <v>0</v>
      </c>
      <c r="F342" s="14">
        <v>0</v>
      </c>
      <c r="G342" s="14">
        <v>0</v>
      </c>
      <c r="H342" s="14">
        <v>0</v>
      </c>
      <c r="I342" s="14">
        <v>28450300</v>
      </c>
      <c r="J342" s="14">
        <v>10500000</v>
      </c>
      <c r="K342" s="14">
        <v>17950300</v>
      </c>
      <c r="L342" s="14">
        <v>0</v>
      </c>
      <c r="M342" s="14">
        <v>0</v>
      </c>
      <c r="N342" s="33">
        <v>28450300</v>
      </c>
      <c r="O342" s="31">
        <v>1</v>
      </c>
      <c r="Q342" s="38"/>
    </row>
    <row r="343" spans="1:17" x14ac:dyDescent="0.25">
      <c r="A343" s="7" t="s">
        <v>39</v>
      </c>
      <c r="B343" s="3" t="s">
        <v>71</v>
      </c>
      <c r="C343" s="14">
        <v>27354000</v>
      </c>
      <c r="D343" s="14">
        <v>0</v>
      </c>
      <c r="E343" s="14">
        <v>0</v>
      </c>
      <c r="F343" s="14">
        <v>0</v>
      </c>
      <c r="G343" s="14">
        <v>28000000</v>
      </c>
      <c r="H343" s="14">
        <v>28000000</v>
      </c>
      <c r="I343" s="14">
        <v>55354000</v>
      </c>
      <c r="J343" s="14">
        <v>4660764.24</v>
      </c>
      <c r="K343" s="14">
        <v>1781514.5499999998</v>
      </c>
      <c r="L343" s="14">
        <v>3822211.2</v>
      </c>
      <c r="M343" s="14">
        <v>46058582.339999996</v>
      </c>
      <c r="N343" s="33">
        <v>56323072.329999998</v>
      </c>
      <c r="O343" s="31">
        <v>1.0175068166708818</v>
      </c>
      <c r="Q343" s="38"/>
    </row>
    <row r="344" spans="1:17" x14ac:dyDescent="0.25">
      <c r="A344" s="7" t="s">
        <v>39</v>
      </c>
      <c r="B344" s="3" t="s">
        <v>70</v>
      </c>
      <c r="C344" s="14">
        <v>27280900</v>
      </c>
      <c r="D344" s="14">
        <v>0</v>
      </c>
      <c r="E344" s="14">
        <v>0</v>
      </c>
      <c r="F344" s="14">
        <v>0</v>
      </c>
      <c r="G344" s="14">
        <v>0</v>
      </c>
      <c r="H344" s="14">
        <v>0</v>
      </c>
      <c r="I344" s="14">
        <v>27280900</v>
      </c>
      <c r="J344" s="14">
        <v>20500000</v>
      </c>
      <c r="K344" s="14">
        <v>6780900</v>
      </c>
      <c r="L344" s="14">
        <v>0</v>
      </c>
      <c r="M344" s="14">
        <v>0</v>
      </c>
      <c r="N344" s="33">
        <v>27280900</v>
      </c>
      <c r="O344" s="31">
        <v>1</v>
      </c>
      <c r="Q344" s="38"/>
    </row>
    <row r="345" spans="1:17" x14ac:dyDescent="0.25">
      <c r="A345" s="7" t="s">
        <v>39</v>
      </c>
      <c r="B345" s="3" t="s">
        <v>69</v>
      </c>
      <c r="C345" s="14">
        <v>25394600</v>
      </c>
      <c r="D345" s="14">
        <v>0</v>
      </c>
      <c r="E345" s="14">
        <v>0</v>
      </c>
      <c r="F345" s="14">
        <v>0</v>
      </c>
      <c r="G345" s="14">
        <v>0</v>
      </c>
      <c r="H345" s="14">
        <v>0</v>
      </c>
      <c r="I345" s="14">
        <v>25394600</v>
      </c>
      <c r="J345" s="14">
        <v>1646071</v>
      </c>
      <c r="K345" s="14">
        <v>462255</v>
      </c>
      <c r="L345" s="14">
        <v>24383507</v>
      </c>
      <c r="M345" s="14">
        <v>504654</v>
      </c>
      <c r="N345" s="33">
        <v>26996487</v>
      </c>
      <c r="O345" s="31">
        <v>1.0630798279949281</v>
      </c>
      <c r="Q345" s="38"/>
    </row>
    <row r="346" spans="1:17" x14ac:dyDescent="0.25">
      <c r="A346" s="7" t="s">
        <v>39</v>
      </c>
      <c r="B346" s="3" t="s">
        <v>68</v>
      </c>
      <c r="C346" s="14">
        <v>24870400</v>
      </c>
      <c r="D346" s="14">
        <v>0</v>
      </c>
      <c r="E346" s="14">
        <v>0</v>
      </c>
      <c r="F346" s="14">
        <v>0</v>
      </c>
      <c r="G346" s="14">
        <v>0</v>
      </c>
      <c r="H346" s="14">
        <v>0</v>
      </c>
      <c r="I346" s="14">
        <v>24870400</v>
      </c>
      <c r="J346" s="14">
        <v>2688381</v>
      </c>
      <c r="K346" s="14">
        <v>6060040</v>
      </c>
      <c r="L346" s="14">
        <v>-3314046</v>
      </c>
      <c r="M346" s="14">
        <v>15637285.5</v>
      </c>
      <c r="N346" s="33">
        <v>21071660.5</v>
      </c>
      <c r="O346" s="31">
        <v>0.84725860862712299</v>
      </c>
      <c r="Q346" s="38"/>
    </row>
    <row r="347" spans="1:17" x14ac:dyDescent="0.25">
      <c r="A347" s="7" t="s">
        <v>39</v>
      </c>
      <c r="B347" s="3" t="s">
        <v>67</v>
      </c>
      <c r="C347" s="14">
        <v>24274200</v>
      </c>
      <c r="D347" s="14">
        <v>0</v>
      </c>
      <c r="E347" s="14">
        <v>0</v>
      </c>
      <c r="F347" s="14">
        <v>0</v>
      </c>
      <c r="G347" s="14">
        <v>0</v>
      </c>
      <c r="H347" s="14">
        <v>0</v>
      </c>
      <c r="I347" s="14">
        <v>24274200</v>
      </c>
      <c r="J347" s="14">
        <v>2056517.13</v>
      </c>
      <c r="K347" s="14">
        <v>3037832.0600000005</v>
      </c>
      <c r="L347" s="14">
        <v>502827.62999999989</v>
      </c>
      <c r="M347" s="14">
        <v>14441422.239999998</v>
      </c>
      <c r="N347" s="33">
        <v>20038599.059999999</v>
      </c>
      <c r="O347" s="31">
        <v>0.82551017376473779</v>
      </c>
      <c r="Q347" s="38"/>
    </row>
    <row r="348" spans="1:17" x14ac:dyDescent="0.25">
      <c r="A348" s="7" t="s">
        <v>39</v>
      </c>
      <c r="B348" s="3" t="s">
        <v>66</v>
      </c>
      <c r="C348" s="14">
        <v>21072300</v>
      </c>
      <c r="D348" s="14">
        <v>0</v>
      </c>
      <c r="E348" s="14">
        <v>0</v>
      </c>
      <c r="F348" s="14">
        <v>0</v>
      </c>
      <c r="G348" s="14">
        <v>0</v>
      </c>
      <c r="H348" s="14">
        <v>0</v>
      </c>
      <c r="I348" s="14">
        <v>21072300</v>
      </c>
      <c r="J348" s="14">
        <v>21072300</v>
      </c>
      <c r="K348" s="14">
        <v>0</v>
      </c>
      <c r="L348" s="14">
        <v>0</v>
      </c>
      <c r="M348" s="14">
        <v>0</v>
      </c>
      <c r="N348" s="33">
        <v>21072300</v>
      </c>
      <c r="O348" s="31">
        <v>1</v>
      </c>
      <c r="Q348" s="38"/>
    </row>
    <row r="349" spans="1:17" x14ac:dyDescent="0.25">
      <c r="A349" s="7" t="s">
        <v>39</v>
      </c>
      <c r="B349" s="3" t="s">
        <v>65</v>
      </c>
      <c r="C349" s="14">
        <v>19500000</v>
      </c>
      <c r="D349" s="14">
        <v>0</v>
      </c>
      <c r="E349" s="14">
        <v>30000000</v>
      </c>
      <c r="F349" s="14">
        <v>0</v>
      </c>
      <c r="G349" s="14">
        <v>0</v>
      </c>
      <c r="H349" s="14">
        <v>30000000</v>
      </c>
      <c r="I349" s="14">
        <v>49500000</v>
      </c>
      <c r="J349" s="14">
        <v>399480</v>
      </c>
      <c r="K349" s="14">
        <v>8040260</v>
      </c>
      <c r="L349" s="14">
        <v>19348870</v>
      </c>
      <c r="M349" s="14">
        <v>17663451.170000002</v>
      </c>
      <c r="N349" s="33">
        <v>45452061.170000002</v>
      </c>
      <c r="O349" s="31">
        <v>0.91822345797979799</v>
      </c>
      <c r="Q349" s="38"/>
    </row>
    <row r="350" spans="1:17" x14ac:dyDescent="0.25">
      <c r="A350" s="7" t="s">
        <v>39</v>
      </c>
      <c r="B350" s="3" t="s">
        <v>64</v>
      </c>
      <c r="C350" s="14">
        <v>19364100</v>
      </c>
      <c r="D350" s="14">
        <v>0</v>
      </c>
      <c r="E350" s="14">
        <v>0</v>
      </c>
      <c r="F350" s="14">
        <v>0</v>
      </c>
      <c r="G350" s="14">
        <v>0</v>
      </c>
      <c r="H350" s="14">
        <v>0</v>
      </c>
      <c r="I350" s="14">
        <v>19364100</v>
      </c>
      <c r="J350" s="14">
        <v>19364100</v>
      </c>
      <c r="K350" s="14">
        <v>0</v>
      </c>
      <c r="L350" s="14">
        <v>0</v>
      </c>
      <c r="M350" s="14">
        <v>0</v>
      </c>
      <c r="N350" s="33">
        <v>19364100</v>
      </c>
      <c r="O350" s="31">
        <v>1</v>
      </c>
      <c r="Q350" s="38"/>
    </row>
    <row r="351" spans="1:17" x14ac:dyDescent="0.25">
      <c r="A351" s="7" t="s">
        <v>39</v>
      </c>
      <c r="B351" s="3" t="s">
        <v>41</v>
      </c>
      <c r="C351" s="14">
        <v>11601000</v>
      </c>
      <c r="D351" s="14">
        <v>0</v>
      </c>
      <c r="E351" s="14">
        <v>0</v>
      </c>
      <c r="F351" s="14">
        <v>0</v>
      </c>
      <c r="G351" s="14">
        <v>0</v>
      </c>
      <c r="H351" s="14">
        <v>0</v>
      </c>
      <c r="I351" s="14">
        <v>11601000</v>
      </c>
      <c r="J351" s="14">
        <v>0</v>
      </c>
      <c r="K351" s="14">
        <v>0</v>
      </c>
      <c r="L351" s="14">
        <v>0</v>
      </c>
      <c r="M351" s="14">
        <v>0</v>
      </c>
      <c r="N351" s="33">
        <v>0</v>
      </c>
      <c r="O351" s="31">
        <v>0</v>
      </c>
      <c r="Q351" s="38"/>
    </row>
    <row r="352" spans="1:17" x14ac:dyDescent="0.25">
      <c r="A352" s="7" t="s">
        <v>39</v>
      </c>
      <c r="B352" s="3" t="s">
        <v>63</v>
      </c>
      <c r="C352" s="14">
        <v>7122800</v>
      </c>
      <c r="D352" s="14">
        <v>0</v>
      </c>
      <c r="E352" s="14">
        <v>0</v>
      </c>
      <c r="F352" s="14">
        <v>0</v>
      </c>
      <c r="G352" s="14">
        <v>0</v>
      </c>
      <c r="H352" s="14">
        <v>0</v>
      </c>
      <c r="I352" s="14">
        <v>7122800</v>
      </c>
      <c r="J352" s="14">
        <v>4000000</v>
      </c>
      <c r="K352" s="14">
        <v>3122800</v>
      </c>
      <c r="L352" s="14">
        <v>0</v>
      </c>
      <c r="M352" s="14">
        <v>0</v>
      </c>
      <c r="N352" s="33">
        <v>7122800</v>
      </c>
      <c r="O352" s="31">
        <v>1</v>
      </c>
      <c r="Q352" s="38"/>
    </row>
    <row r="353" spans="1:17" x14ac:dyDescent="0.25">
      <c r="A353" s="7" t="s">
        <v>39</v>
      </c>
      <c r="B353" s="3" t="s">
        <v>62</v>
      </c>
      <c r="C353" s="14">
        <v>7000000</v>
      </c>
      <c r="D353" s="14">
        <v>0</v>
      </c>
      <c r="E353" s="14">
        <v>0</v>
      </c>
      <c r="F353" s="14">
        <v>0</v>
      </c>
      <c r="G353" s="14">
        <v>0</v>
      </c>
      <c r="H353" s="14">
        <v>0</v>
      </c>
      <c r="I353" s="14">
        <v>7000000</v>
      </c>
      <c r="J353" s="14">
        <v>0</v>
      </c>
      <c r="K353" s="14">
        <v>4916666</v>
      </c>
      <c r="L353" s="14">
        <v>2083334</v>
      </c>
      <c r="M353" s="14">
        <v>0</v>
      </c>
      <c r="N353" s="33">
        <v>7000000</v>
      </c>
      <c r="O353" s="31">
        <v>1</v>
      </c>
      <c r="Q353" s="38"/>
    </row>
    <row r="354" spans="1:17" x14ac:dyDescent="0.25">
      <c r="A354" s="7" t="s">
        <v>39</v>
      </c>
      <c r="B354" s="3" t="s">
        <v>61</v>
      </c>
      <c r="C354" s="14">
        <v>7000000</v>
      </c>
      <c r="D354" s="14">
        <v>0</v>
      </c>
      <c r="E354" s="14">
        <v>0</v>
      </c>
      <c r="F354" s="14">
        <v>0</v>
      </c>
      <c r="G354" s="14">
        <v>-6600000</v>
      </c>
      <c r="H354" s="14">
        <v>-6600000</v>
      </c>
      <c r="I354" s="14">
        <v>400000</v>
      </c>
      <c r="J354" s="14">
        <v>0</v>
      </c>
      <c r="K354" s="14">
        <v>0</v>
      </c>
      <c r="L354" s="14">
        <v>0</v>
      </c>
      <c r="M354" s="14">
        <v>0</v>
      </c>
      <c r="N354" s="33">
        <v>0</v>
      </c>
      <c r="O354" s="31">
        <v>0</v>
      </c>
      <c r="Q354" s="38"/>
    </row>
    <row r="355" spans="1:17" x14ac:dyDescent="0.25">
      <c r="A355" s="7" t="s">
        <v>39</v>
      </c>
      <c r="B355" s="3" t="s">
        <v>60</v>
      </c>
      <c r="C355" s="14">
        <v>6828900</v>
      </c>
      <c r="D355" s="14">
        <v>0</v>
      </c>
      <c r="E355" s="14">
        <v>0</v>
      </c>
      <c r="F355" s="14">
        <v>0</v>
      </c>
      <c r="G355" s="14">
        <v>0</v>
      </c>
      <c r="H355" s="14">
        <v>0</v>
      </c>
      <c r="I355" s="14">
        <v>6828900</v>
      </c>
      <c r="J355" s="14">
        <v>6828900</v>
      </c>
      <c r="K355" s="14">
        <v>0</v>
      </c>
      <c r="L355" s="14">
        <v>0</v>
      </c>
      <c r="M355" s="14">
        <v>0</v>
      </c>
      <c r="N355" s="33">
        <v>6828900</v>
      </c>
      <c r="O355" s="31">
        <v>1</v>
      </c>
      <c r="Q355" s="38"/>
    </row>
    <row r="356" spans="1:17" x14ac:dyDescent="0.25">
      <c r="A356" s="7" t="s">
        <v>39</v>
      </c>
      <c r="B356" s="3" t="s">
        <v>59</v>
      </c>
      <c r="C356" s="14">
        <v>5730600</v>
      </c>
      <c r="D356" s="14">
        <v>0</v>
      </c>
      <c r="E356" s="14">
        <v>0</v>
      </c>
      <c r="F356" s="14">
        <v>0</v>
      </c>
      <c r="G356" s="14">
        <v>0</v>
      </c>
      <c r="H356" s="14">
        <v>0</v>
      </c>
      <c r="I356" s="14">
        <v>5730600</v>
      </c>
      <c r="J356" s="14">
        <v>0</v>
      </c>
      <c r="K356" s="14">
        <v>5769797</v>
      </c>
      <c r="L356" s="14">
        <v>173131</v>
      </c>
      <c r="M356" s="14">
        <v>0</v>
      </c>
      <c r="N356" s="33">
        <v>5942928</v>
      </c>
      <c r="O356" s="31">
        <v>1.0370516176316615</v>
      </c>
      <c r="Q356" s="38"/>
    </row>
    <row r="357" spans="1:17" x14ac:dyDescent="0.25">
      <c r="A357" s="7" t="s">
        <v>39</v>
      </c>
      <c r="B357" s="3" t="s">
        <v>58</v>
      </c>
      <c r="C357" s="14">
        <v>4405900</v>
      </c>
      <c r="D357" s="14">
        <v>0</v>
      </c>
      <c r="E357" s="14">
        <v>0</v>
      </c>
      <c r="F357" s="14">
        <v>0</v>
      </c>
      <c r="G357" s="14">
        <v>-699000</v>
      </c>
      <c r="H357" s="14">
        <v>-699000</v>
      </c>
      <c r="I357" s="14">
        <v>3706900</v>
      </c>
      <c r="J357" s="14">
        <v>0</v>
      </c>
      <c r="K357" s="14">
        <v>0</v>
      </c>
      <c r="L357" s="14">
        <v>2202950</v>
      </c>
      <c r="M357" s="14">
        <v>1503924</v>
      </c>
      <c r="N357" s="33">
        <v>3706874</v>
      </c>
      <c r="O357" s="31">
        <v>0.99999298605303621</v>
      </c>
      <c r="Q357" s="38"/>
    </row>
    <row r="358" spans="1:17" x14ac:dyDescent="0.25">
      <c r="A358" s="7" t="s">
        <v>39</v>
      </c>
      <c r="B358" s="3" t="s">
        <v>57</v>
      </c>
      <c r="C358" s="14">
        <v>4036000</v>
      </c>
      <c r="D358" s="14">
        <v>0</v>
      </c>
      <c r="E358" s="14">
        <v>0</v>
      </c>
      <c r="F358" s="14">
        <v>0</v>
      </c>
      <c r="G358" s="14">
        <v>0</v>
      </c>
      <c r="H358" s="14">
        <v>0</v>
      </c>
      <c r="I358" s="14">
        <v>4036000</v>
      </c>
      <c r="J358" s="14">
        <v>1250000</v>
      </c>
      <c r="K358" s="14">
        <v>1857360</v>
      </c>
      <c r="L358" s="14">
        <v>928680</v>
      </c>
      <c r="M358" s="14">
        <v>0</v>
      </c>
      <c r="N358" s="33">
        <v>4036040</v>
      </c>
      <c r="O358" s="31">
        <v>1.0000099108027751</v>
      </c>
      <c r="Q358" s="38"/>
    </row>
    <row r="359" spans="1:17" x14ac:dyDescent="0.25">
      <c r="A359" s="7" t="s">
        <v>39</v>
      </c>
      <c r="B359" s="3" t="s">
        <v>56</v>
      </c>
      <c r="C359" s="14">
        <v>3829300</v>
      </c>
      <c r="D359" s="14">
        <v>0</v>
      </c>
      <c r="E359" s="14">
        <v>0</v>
      </c>
      <c r="F359" s="14">
        <v>0</v>
      </c>
      <c r="G359" s="14">
        <v>0</v>
      </c>
      <c r="H359" s="14">
        <v>0</v>
      </c>
      <c r="I359" s="14">
        <v>3829300</v>
      </c>
      <c r="J359" s="14">
        <v>972352</v>
      </c>
      <c r="K359" s="14">
        <v>952325</v>
      </c>
      <c r="L359" s="14">
        <v>1904623</v>
      </c>
      <c r="M359" s="14">
        <v>0</v>
      </c>
      <c r="N359" s="33">
        <v>3829300</v>
      </c>
      <c r="O359" s="31">
        <v>1</v>
      </c>
      <c r="Q359" s="38"/>
    </row>
    <row r="360" spans="1:17" x14ac:dyDescent="0.25">
      <c r="A360" s="7" t="s">
        <v>39</v>
      </c>
      <c r="B360" s="3" t="s">
        <v>55</v>
      </c>
      <c r="C360" s="14">
        <v>3328800</v>
      </c>
      <c r="D360" s="14">
        <v>0</v>
      </c>
      <c r="E360" s="14">
        <v>0</v>
      </c>
      <c r="F360" s="14">
        <v>0</v>
      </c>
      <c r="G360" s="14">
        <v>0</v>
      </c>
      <c r="H360" s="14">
        <v>0</v>
      </c>
      <c r="I360" s="14">
        <v>3328800</v>
      </c>
      <c r="J360" s="14">
        <v>1537285</v>
      </c>
      <c r="K360" s="14">
        <v>1724939</v>
      </c>
      <c r="L360" s="14">
        <v>66576</v>
      </c>
      <c r="M360" s="14">
        <v>0</v>
      </c>
      <c r="N360" s="33">
        <v>3328800</v>
      </c>
      <c r="O360" s="31">
        <v>1</v>
      </c>
      <c r="Q360" s="38"/>
    </row>
    <row r="361" spans="1:17" x14ac:dyDescent="0.25">
      <c r="A361" s="7" t="s">
        <v>39</v>
      </c>
      <c r="B361" s="3" t="s">
        <v>54</v>
      </c>
      <c r="C361" s="14">
        <v>2500000</v>
      </c>
      <c r="D361" s="14">
        <v>0</v>
      </c>
      <c r="E361" s="14">
        <v>0</v>
      </c>
      <c r="F361" s="14">
        <v>0</v>
      </c>
      <c r="G361" s="14">
        <v>6000000</v>
      </c>
      <c r="H361" s="14">
        <v>6000000</v>
      </c>
      <c r="I361" s="14">
        <v>8500000</v>
      </c>
      <c r="J361" s="14">
        <v>0</v>
      </c>
      <c r="K361" s="14">
        <v>1277910</v>
      </c>
      <c r="L361" s="14">
        <v>-860986</v>
      </c>
      <c r="M361" s="14">
        <v>8500000</v>
      </c>
      <c r="N361" s="33">
        <v>8916924</v>
      </c>
      <c r="O361" s="31">
        <v>1.0490498823529413</v>
      </c>
      <c r="Q361" s="38"/>
    </row>
    <row r="362" spans="1:17" x14ac:dyDescent="0.25">
      <c r="A362" s="7" t="s">
        <v>39</v>
      </c>
      <c r="B362" s="3" t="s">
        <v>53</v>
      </c>
      <c r="C362" s="14">
        <v>2245800</v>
      </c>
      <c r="D362" s="14">
        <v>0</v>
      </c>
      <c r="E362" s="14">
        <v>0</v>
      </c>
      <c r="F362" s="14">
        <v>0</v>
      </c>
      <c r="G362" s="14">
        <v>0</v>
      </c>
      <c r="H362" s="14">
        <v>0</v>
      </c>
      <c r="I362" s="14">
        <v>2245800</v>
      </c>
      <c r="J362" s="14">
        <v>7000</v>
      </c>
      <c r="K362" s="14">
        <v>2115000</v>
      </c>
      <c r="L362" s="14">
        <v>20000</v>
      </c>
      <c r="M362" s="14">
        <v>20000</v>
      </c>
      <c r="N362" s="33">
        <v>2162000</v>
      </c>
      <c r="O362" s="31">
        <v>0.96268590257369313</v>
      </c>
      <c r="Q362" s="38"/>
    </row>
    <row r="363" spans="1:17" x14ac:dyDescent="0.25">
      <c r="A363" s="7" t="s">
        <v>39</v>
      </c>
      <c r="B363" s="3" t="s">
        <v>52</v>
      </c>
      <c r="C363" s="14">
        <v>2070000</v>
      </c>
      <c r="D363" s="14">
        <v>0</v>
      </c>
      <c r="E363" s="14">
        <v>0</v>
      </c>
      <c r="F363" s="14">
        <v>0</v>
      </c>
      <c r="G363" s="14">
        <v>0</v>
      </c>
      <c r="H363" s="14">
        <v>0</v>
      </c>
      <c r="I363" s="14">
        <v>2070000</v>
      </c>
      <c r="J363" s="14">
        <v>0</v>
      </c>
      <c r="K363" s="14">
        <v>2070000</v>
      </c>
      <c r="L363" s="14">
        <v>-1</v>
      </c>
      <c r="M363" s="14">
        <v>1</v>
      </c>
      <c r="N363" s="33">
        <v>2070000</v>
      </c>
      <c r="O363" s="31">
        <v>1</v>
      </c>
      <c r="Q363" s="38"/>
    </row>
    <row r="364" spans="1:17" x14ac:dyDescent="0.25">
      <c r="A364" s="7" t="s">
        <v>39</v>
      </c>
      <c r="B364" s="3" t="s">
        <v>51</v>
      </c>
      <c r="C364" s="14">
        <v>1500000</v>
      </c>
      <c r="D364" s="14">
        <v>0</v>
      </c>
      <c r="E364" s="14">
        <v>0</v>
      </c>
      <c r="F364" s="14">
        <v>0</v>
      </c>
      <c r="G364" s="14">
        <v>0</v>
      </c>
      <c r="H364" s="14">
        <v>0</v>
      </c>
      <c r="I364" s="14">
        <v>1500000</v>
      </c>
      <c r="J364" s="14">
        <v>0</v>
      </c>
      <c r="K364" s="14">
        <v>0</v>
      </c>
      <c r="L364" s="14">
        <v>0</v>
      </c>
      <c r="M364" s="14">
        <v>0</v>
      </c>
      <c r="N364" s="33">
        <v>0</v>
      </c>
      <c r="O364" s="31">
        <v>0</v>
      </c>
      <c r="Q364" s="38"/>
    </row>
    <row r="365" spans="1:17" x14ac:dyDescent="0.25">
      <c r="A365" s="7" t="s">
        <v>39</v>
      </c>
      <c r="B365" s="3" t="s">
        <v>50</v>
      </c>
      <c r="C365" s="14">
        <v>1000000</v>
      </c>
      <c r="D365" s="14">
        <v>0</v>
      </c>
      <c r="E365" s="14">
        <v>0</v>
      </c>
      <c r="F365" s="14">
        <v>0</v>
      </c>
      <c r="G365" s="14">
        <v>0</v>
      </c>
      <c r="H365" s="14">
        <v>0</v>
      </c>
      <c r="I365" s="14">
        <v>1000000</v>
      </c>
      <c r="J365" s="14">
        <v>0</v>
      </c>
      <c r="K365" s="14">
        <v>0</v>
      </c>
      <c r="L365" s="14">
        <v>0</v>
      </c>
      <c r="M365" s="14">
        <v>0</v>
      </c>
      <c r="N365" s="33">
        <v>0</v>
      </c>
      <c r="O365" s="31">
        <v>0</v>
      </c>
      <c r="Q365" s="38"/>
    </row>
    <row r="366" spans="1:17" x14ac:dyDescent="0.25">
      <c r="A366" s="7" t="s">
        <v>39</v>
      </c>
      <c r="B366" s="3" t="s">
        <v>49</v>
      </c>
      <c r="C366" s="14">
        <v>1000</v>
      </c>
      <c r="D366" s="14">
        <v>0</v>
      </c>
      <c r="E366" s="14">
        <v>0</v>
      </c>
      <c r="F366" s="14">
        <v>0</v>
      </c>
      <c r="G366" s="14">
        <v>0</v>
      </c>
      <c r="H366" s="14">
        <v>0</v>
      </c>
      <c r="I366" s="14">
        <v>1000</v>
      </c>
      <c r="J366" s="14">
        <v>753111.86</v>
      </c>
      <c r="K366" s="14">
        <v>1012589.2799999999</v>
      </c>
      <c r="L366" s="14">
        <v>-63031.85999999987</v>
      </c>
      <c r="M366" s="14">
        <f>N366-SUM(J366:L366)</f>
        <v>-1602149.06</v>
      </c>
      <c r="N366" s="33">
        <v>100520.22</v>
      </c>
      <c r="O366" s="31">
        <v>100.52021999999999</v>
      </c>
      <c r="Q366" s="38"/>
    </row>
    <row r="367" spans="1:17" x14ac:dyDescent="0.25">
      <c r="A367" s="7" t="s">
        <v>39</v>
      </c>
      <c r="B367" s="3" t="s">
        <v>48</v>
      </c>
      <c r="C367" s="14">
        <v>1000</v>
      </c>
      <c r="D367" s="14">
        <v>0</v>
      </c>
      <c r="E367" s="14">
        <v>0</v>
      </c>
      <c r="F367" s="14">
        <v>0</v>
      </c>
      <c r="G367" s="14">
        <v>0</v>
      </c>
      <c r="H367" s="14">
        <v>0</v>
      </c>
      <c r="I367" s="14">
        <v>1000</v>
      </c>
      <c r="J367" s="14">
        <v>0</v>
      </c>
      <c r="K367" s="14">
        <v>0</v>
      </c>
      <c r="L367" s="14">
        <v>0</v>
      </c>
      <c r="M367" s="14">
        <v>0</v>
      </c>
      <c r="N367" s="33">
        <v>0</v>
      </c>
      <c r="O367" s="31">
        <v>0</v>
      </c>
      <c r="Q367" s="38"/>
    </row>
    <row r="368" spans="1:17" x14ac:dyDescent="0.25">
      <c r="A368" s="7" t="s">
        <v>39</v>
      </c>
      <c r="B368" s="3" t="s">
        <v>47</v>
      </c>
      <c r="C368" s="14">
        <v>1000</v>
      </c>
      <c r="D368" s="14">
        <v>32900000</v>
      </c>
      <c r="E368" s="14">
        <v>0</v>
      </c>
      <c r="F368" s="14">
        <v>48500000</v>
      </c>
      <c r="G368" s="14">
        <v>0</v>
      </c>
      <c r="H368" s="14">
        <v>81400000</v>
      </c>
      <c r="I368" s="14">
        <v>81401000</v>
      </c>
      <c r="J368" s="14">
        <v>3175226</v>
      </c>
      <c r="K368" s="14">
        <v>5426100</v>
      </c>
      <c r="L368" s="14">
        <v>14022296</v>
      </c>
      <c r="M368" s="14">
        <v>58776378</v>
      </c>
      <c r="N368" s="33">
        <v>81400000</v>
      </c>
      <c r="O368" s="31">
        <v>0.99998771513863471</v>
      </c>
      <c r="Q368" s="38"/>
    </row>
    <row r="369" spans="1:17" x14ac:dyDescent="0.25">
      <c r="A369" s="7" t="s">
        <v>39</v>
      </c>
      <c r="B369" s="44" t="s">
        <v>46</v>
      </c>
      <c r="C369" s="14">
        <v>0</v>
      </c>
      <c r="D369" s="14">
        <v>0</v>
      </c>
      <c r="E369" s="14">
        <v>0</v>
      </c>
      <c r="F369" s="14">
        <v>0</v>
      </c>
      <c r="G369" s="14">
        <v>0</v>
      </c>
      <c r="H369" s="14">
        <v>0</v>
      </c>
      <c r="I369" s="14">
        <v>0</v>
      </c>
      <c r="J369" s="14">
        <v>17500</v>
      </c>
      <c r="K369" s="14">
        <v>12500</v>
      </c>
      <c r="L369" s="14">
        <v>0</v>
      </c>
      <c r="M369" s="14">
        <v>15000</v>
      </c>
      <c r="N369" s="33">
        <v>45000</v>
      </c>
      <c r="O369" s="31"/>
      <c r="Q369" s="38"/>
    </row>
    <row r="370" spans="1:17" x14ac:dyDescent="0.25">
      <c r="A370" s="7" t="s">
        <v>39</v>
      </c>
      <c r="B370" s="7" t="s">
        <v>45</v>
      </c>
      <c r="C370" s="14">
        <v>0</v>
      </c>
      <c r="D370" s="14">
        <v>0</v>
      </c>
      <c r="E370" s="14">
        <v>0</v>
      </c>
      <c r="F370" s="14">
        <v>0</v>
      </c>
      <c r="G370" s="14">
        <v>19900</v>
      </c>
      <c r="H370" s="14">
        <v>19900</v>
      </c>
      <c r="I370" s="14">
        <v>19900</v>
      </c>
      <c r="J370" s="14">
        <v>0</v>
      </c>
      <c r="K370" s="14">
        <v>0</v>
      </c>
      <c r="L370" s="14">
        <v>0</v>
      </c>
      <c r="M370" s="14">
        <v>19867</v>
      </c>
      <c r="N370" s="33">
        <v>19867</v>
      </c>
      <c r="O370" s="31">
        <v>0.99834170854271354</v>
      </c>
      <c r="Q370" s="38"/>
    </row>
    <row r="371" spans="1:17" x14ac:dyDescent="0.25">
      <c r="A371" s="7" t="s">
        <v>39</v>
      </c>
      <c r="B371" s="7" t="s">
        <v>43</v>
      </c>
      <c r="C371" s="14">
        <v>0</v>
      </c>
      <c r="D371" s="14">
        <v>0</v>
      </c>
      <c r="E371" s="14">
        <v>0</v>
      </c>
      <c r="F371" s="14">
        <v>0</v>
      </c>
      <c r="G371" s="14">
        <v>0</v>
      </c>
      <c r="H371" s="14">
        <v>0</v>
      </c>
      <c r="I371" s="14">
        <v>0</v>
      </c>
      <c r="J371" s="14">
        <v>0</v>
      </c>
      <c r="K371" s="14">
        <v>0</v>
      </c>
      <c r="L371" s="14">
        <v>1</v>
      </c>
      <c r="M371" s="14">
        <v>-1</v>
      </c>
      <c r="N371" s="33">
        <v>0</v>
      </c>
      <c r="O371" s="31"/>
      <c r="Q371" s="38"/>
    </row>
    <row r="372" spans="1:17" x14ac:dyDescent="0.25">
      <c r="A372" s="7" t="s">
        <v>39</v>
      </c>
      <c r="B372" s="7" t="s">
        <v>42</v>
      </c>
      <c r="C372" s="14">
        <v>0</v>
      </c>
      <c r="D372" s="14">
        <v>0</v>
      </c>
      <c r="E372" s="14">
        <v>0</v>
      </c>
      <c r="F372" s="14">
        <v>0</v>
      </c>
      <c r="G372" s="14">
        <v>0</v>
      </c>
      <c r="H372" s="14">
        <v>0</v>
      </c>
      <c r="I372" s="14">
        <v>0</v>
      </c>
      <c r="J372" s="14">
        <v>0</v>
      </c>
      <c r="K372" s="14">
        <v>0</v>
      </c>
      <c r="L372" s="14">
        <v>0</v>
      </c>
      <c r="M372" s="14">
        <v>27108.5</v>
      </c>
      <c r="N372" s="33">
        <v>27108.5</v>
      </c>
      <c r="O372" s="31"/>
      <c r="Q372" s="38"/>
    </row>
    <row r="373" spans="1:17" x14ac:dyDescent="0.25">
      <c r="A373" s="7" t="s">
        <v>39</v>
      </c>
      <c r="B373" s="7" t="s">
        <v>41</v>
      </c>
      <c r="C373" s="14">
        <v>0</v>
      </c>
      <c r="D373" s="14">
        <v>0</v>
      </c>
      <c r="E373" s="14">
        <v>0</v>
      </c>
      <c r="F373" s="14">
        <v>0</v>
      </c>
      <c r="G373" s="14">
        <v>0</v>
      </c>
      <c r="H373" s="14">
        <v>0</v>
      </c>
      <c r="I373" s="14">
        <v>0</v>
      </c>
      <c r="J373" s="14">
        <v>0</v>
      </c>
      <c r="K373" s="14">
        <v>0</v>
      </c>
      <c r="L373" s="14">
        <v>0</v>
      </c>
      <c r="M373" s="14">
        <v>11600000</v>
      </c>
      <c r="N373" s="33">
        <v>11600000</v>
      </c>
      <c r="O373" s="31"/>
      <c r="Q373" s="38"/>
    </row>
    <row r="374" spans="1:17" x14ac:dyDescent="0.25">
      <c r="A374" s="7" t="s">
        <v>39</v>
      </c>
      <c r="B374" s="3" t="s">
        <v>40</v>
      </c>
      <c r="C374" s="14">
        <v>0</v>
      </c>
      <c r="D374" s="14">
        <v>0</v>
      </c>
      <c r="E374" s="14">
        <v>0</v>
      </c>
      <c r="F374" s="14">
        <v>0</v>
      </c>
      <c r="G374" s="14">
        <v>0</v>
      </c>
      <c r="H374" s="14">
        <v>0</v>
      </c>
      <c r="I374" s="14">
        <v>0</v>
      </c>
      <c r="J374" s="14">
        <v>0</v>
      </c>
      <c r="K374" s="14">
        <v>362633</v>
      </c>
      <c r="L374" s="14">
        <v>-409226</v>
      </c>
      <c r="M374" s="14">
        <v>153413</v>
      </c>
      <c r="N374" s="33">
        <v>106820</v>
      </c>
      <c r="O374" s="31"/>
      <c r="Q374" s="38"/>
    </row>
    <row r="375" spans="1:17" x14ac:dyDescent="0.25">
      <c r="A375" s="7" t="s">
        <v>39</v>
      </c>
      <c r="B375" s="3" t="s">
        <v>12</v>
      </c>
      <c r="C375" s="14">
        <v>107193360</v>
      </c>
      <c r="D375" s="14">
        <v>0</v>
      </c>
      <c r="E375" s="14">
        <v>12000000</v>
      </c>
      <c r="F375" s="14">
        <v>0</v>
      </c>
      <c r="G375" s="14">
        <v>-33901800</v>
      </c>
      <c r="H375" s="14">
        <v>-21901800</v>
      </c>
      <c r="I375" s="14">
        <v>85291560</v>
      </c>
      <c r="J375" s="14">
        <v>17247494.319999993</v>
      </c>
      <c r="K375" s="14">
        <v>11384248.690000027</v>
      </c>
      <c r="L375" s="14">
        <v>16841804.129999995</v>
      </c>
      <c r="M375" s="14">
        <v>35002016</v>
      </c>
      <c r="N375" s="33">
        <v>80475563.140000015</v>
      </c>
      <c r="O375" s="31">
        <v>0.94353489536362112</v>
      </c>
      <c r="Q375" s="38"/>
    </row>
    <row r="376" spans="1:17" x14ac:dyDescent="0.25">
      <c r="A376" s="7" t="s">
        <v>39</v>
      </c>
      <c r="B376" s="13" t="s">
        <v>0</v>
      </c>
      <c r="C376" s="18">
        <v>1604653360</v>
      </c>
      <c r="D376" s="18">
        <v>32900000</v>
      </c>
      <c r="E376" s="18">
        <v>42000000</v>
      </c>
      <c r="F376" s="18">
        <v>-31500000</v>
      </c>
      <c r="G376" s="18">
        <v>136410300</v>
      </c>
      <c r="H376" s="18">
        <v>179810300</v>
      </c>
      <c r="I376" s="18">
        <v>1784463660</v>
      </c>
      <c r="J376" s="18">
        <f t="shared" ref="J376:M376" si="8">SUM(J331:J375)</f>
        <v>186933076.55000001</v>
      </c>
      <c r="K376" s="18">
        <f t="shared" si="8"/>
        <v>147185322.58000001</v>
      </c>
      <c r="L376" s="18">
        <f t="shared" si="8"/>
        <v>558379547.10000002</v>
      </c>
      <c r="M376" s="18">
        <f t="shared" si="8"/>
        <v>866884675.69000006</v>
      </c>
      <c r="N376" s="30">
        <v>1759382621.9200001</v>
      </c>
      <c r="O376" s="32">
        <v>0.9859447750928142</v>
      </c>
      <c r="Q376" s="38"/>
    </row>
    <row r="377" spans="1:17" x14ac:dyDescent="0.25">
      <c r="A377" s="7" t="s">
        <v>220</v>
      </c>
      <c r="B377" s="13" t="s">
        <v>235</v>
      </c>
      <c r="C377" s="14"/>
      <c r="D377" s="14"/>
      <c r="E377" s="14"/>
      <c r="F377" s="14"/>
      <c r="G377" s="14"/>
      <c r="H377" s="14"/>
      <c r="I377" s="14"/>
      <c r="J377" s="14"/>
      <c r="K377" s="14"/>
      <c r="L377" s="14"/>
      <c r="M377" s="14"/>
      <c r="N377" s="33"/>
      <c r="O377" s="31"/>
      <c r="Q377" s="38"/>
    </row>
    <row r="378" spans="1:17" x14ac:dyDescent="0.25">
      <c r="A378" s="7" t="s">
        <v>220</v>
      </c>
      <c r="B378" s="3" t="s">
        <v>234</v>
      </c>
      <c r="C378" s="14">
        <v>14500000</v>
      </c>
      <c r="D378" s="14">
        <v>0</v>
      </c>
      <c r="E378" s="14">
        <v>0</v>
      </c>
      <c r="F378" s="14">
        <v>0</v>
      </c>
      <c r="G378" s="14">
        <v>-1690600</v>
      </c>
      <c r="H378" s="14">
        <v>-1690600</v>
      </c>
      <c r="I378" s="14">
        <v>12809400</v>
      </c>
      <c r="J378" s="14">
        <v>0</v>
      </c>
      <c r="K378" s="14">
        <v>183500</v>
      </c>
      <c r="L378" s="14">
        <v>5270786.5199999996</v>
      </c>
      <c r="M378" s="14">
        <v>7512757.2100000009</v>
      </c>
      <c r="N378" s="33">
        <v>12967043.73</v>
      </c>
      <c r="O378" s="31">
        <v>1.0123068785423206</v>
      </c>
      <c r="Q378" s="38"/>
    </row>
    <row r="379" spans="1:17" x14ac:dyDescent="0.25">
      <c r="A379" s="7" t="s">
        <v>220</v>
      </c>
      <c r="B379" s="3" t="s">
        <v>233</v>
      </c>
      <c r="C379" s="14">
        <v>12725000</v>
      </c>
      <c r="D379" s="14">
        <v>0</v>
      </c>
      <c r="E379" s="14">
        <v>0</v>
      </c>
      <c r="F379" s="14">
        <v>0</v>
      </c>
      <c r="G379" s="14">
        <v>-627300</v>
      </c>
      <c r="H379" s="14">
        <v>-627300</v>
      </c>
      <c r="I379" s="14">
        <v>12097700</v>
      </c>
      <c r="J379" s="14">
        <v>60174.8</v>
      </c>
      <c r="K379" s="14">
        <v>1305141.5</v>
      </c>
      <c r="L379" s="14">
        <v>2464281.3200000003</v>
      </c>
      <c r="M379" s="14">
        <v>7721224.9899999993</v>
      </c>
      <c r="N379" s="33">
        <v>11550822.609999999</v>
      </c>
      <c r="O379" s="31">
        <v>0.95479492878811667</v>
      </c>
      <c r="Q379" s="38"/>
    </row>
    <row r="380" spans="1:17" x14ac:dyDescent="0.25">
      <c r="A380" s="7" t="s">
        <v>220</v>
      </c>
      <c r="B380" s="3" t="s">
        <v>232</v>
      </c>
      <c r="C380" s="14">
        <v>7000000</v>
      </c>
      <c r="D380" s="14">
        <v>0</v>
      </c>
      <c r="E380" s="14">
        <v>0</v>
      </c>
      <c r="F380" s="14">
        <v>0</v>
      </c>
      <c r="G380" s="14">
        <v>131500</v>
      </c>
      <c r="H380" s="14">
        <v>131500</v>
      </c>
      <c r="I380" s="14">
        <v>7131500</v>
      </c>
      <c r="J380" s="14">
        <v>19986</v>
      </c>
      <c r="K380" s="14">
        <v>0</v>
      </c>
      <c r="L380" s="14">
        <v>0</v>
      </c>
      <c r="M380" s="14">
        <v>6976022</v>
      </c>
      <c r="N380" s="33">
        <v>6996008</v>
      </c>
      <c r="O380" s="31">
        <v>0.9810009114492042</v>
      </c>
      <c r="Q380" s="38"/>
    </row>
    <row r="381" spans="1:17" x14ac:dyDescent="0.25">
      <c r="A381" s="7" t="s">
        <v>220</v>
      </c>
      <c r="B381" s="3" t="s">
        <v>231</v>
      </c>
      <c r="C381" s="14">
        <v>6500000</v>
      </c>
      <c r="D381" s="14">
        <v>0</v>
      </c>
      <c r="E381" s="14">
        <v>0</v>
      </c>
      <c r="F381" s="14">
        <v>0</v>
      </c>
      <c r="G381" s="14">
        <v>929700</v>
      </c>
      <c r="H381" s="14">
        <v>929700</v>
      </c>
      <c r="I381" s="14">
        <v>7429700</v>
      </c>
      <c r="J381" s="14">
        <v>930942.97</v>
      </c>
      <c r="K381" s="14">
        <v>-7404178.4699999997</v>
      </c>
      <c r="L381" s="14">
        <v>8782752</v>
      </c>
      <c r="M381" s="14">
        <v>4388756.68</v>
      </c>
      <c r="N381" s="33">
        <v>6698273.1799999997</v>
      </c>
      <c r="O381" s="31">
        <v>0.90155365357955231</v>
      </c>
      <c r="Q381" s="38"/>
    </row>
    <row r="382" spans="1:17" x14ac:dyDescent="0.25">
      <c r="A382" s="7" t="s">
        <v>220</v>
      </c>
      <c r="B382" s="3" t="s">
        <v>230</v>
      </c>
      <c r="C382" s="14">
        <v>6110000</v>
      </c>
      <c r="D382" s="14">
        <v>0</v>
      </c>
      <c r="E382" s="14">
        <v>0</v>
      </c>
      <c r="F382" s="14">
        <v>0</v>
      </c>
      <c r="G382" s="14">
        <v>-3246500</v>
      </c>
      <c r="H382" s="14">
        <v>-3246500</v>
      </c>
      <c r="I382" s="14">
        <v>2863500</v>
      </c>
      <c r="J382" s="14">
        <v>234358</v>
      </c>
      <c r="K382" s="14">
        <v>453663</v>
      </c>
      <c r="L382" s="14">
        <v>349328.19999999995</v>
      </c>
      <c r="M382" s="14">
        <v>1532406.8800000001</v>
      </c>
      <c r="N382" s="33">
        <v>2569756.08</v>
      </c>
      <c r="O382" s="31">
        <v>0.89741787323205868</v>
      </c>
      <c r="Q382" s="38"/>
    </row>
    <row r="383" spans="1:17" x14ac:dyDescent="0.25">
      <c r="A383" s="7" t="s">
        <v>220</v>
      </c>
      <c r="B383" s="3" t="s">
        <v>229</v>
      </c>
      <c r="C383" s="14">
        <v>6000000</v>
      </c>
      <c r="D383" s="14">
        <v>0</v>
      </c>
      <c r="E383" s="14">
        <v>0</v>
      </c>
      <c r="F383" s="14">
        <v>0</v>
      </c>
      <c r="G383" s="14">
        <v>125400</v>
      </c>
      <c r="H383" s="14">
        <v>125400</v>
      </c>
      <c r="I383" s="14">
        <v>6125400</v>
      </c>
      <c r="J383" s="14">
        <v>0</v>
      </c>
      <c r="K383" s="14">
        <v>0</v>
      </c>
      <c r="L383" s="14">
        <v>2651960.2000000002</v>
      </c>
      <c r="M383" s="14">
        <v>3263461.8999999994</v>
      </c>
      <c r="N383" s="33">
        <v>5915422.0999999996</v>
      </c>
      <c r="O383" s="31">
        <v>0.96572013256277134</v>
      </c>
      <c r="Q383" s="38"/>
    </row>
    <row r="384" spans="1:17" x14ac:dyDescent="0.25">
      <c r="A384" s="7" t="s">
        <v>220</v>
      </c>
      <c r="B384" s="3" t="s">
        <v>228</v>
      </c>
      <c r="C384" s="14">
        <v>3000000</v>
      </c>
      <c r="D384" s="14">
        <v>0</v>
      </c>
      <c r="E384" s="14">
        <v>0</v>
      </c>
      <c r="F384" s="14">
        <v>0</v>
      </c>
      <c r="G384" s="14">
        <v>0</v>
      </c>
      <c r="H384" s="14">
        <v>0</v>
      </c>
      <c r="I384" s="14">
        <v>3000000</v>
      </c>
      <c r="J384" s="14">
        <v>0</v>
      </c>
      <c r="K384" s="14">
        <v>0</v>
      </c>
      <c r="L384" s="14">
        <v>0</v>
      </c>
      <c r="M384" s="14">
        <v>3009999.75</v>
      </c>
      <c r="N384" s="33">
        <v>3009999.75</v>
      </c>
      <c r="O384" s="31">
        <v>1.0033332500000001</v>
      </c>
      <c r="Q384" s="38"/>
    </row>
    <row r="385" spans="1:17" x14ac:dyDescent="0.25">
      <c r="A385" s="7" t="s">
        <v>220</v>
      </c>
      <c r="B385" s="3" t="s">
        <v>227</v>
      </c>
      <c r="C385" s="14">
        <v>1924900</v>
      </c>
      <c r="D385" s="14">
        <v>0</v>
      </c>
      <c r="E385" s="14">
        <v>0</v>
      </c>
      <c r="F385" s="14">
        <v>0</v>
      </c>
      <c r="G385" s="14">
        <v>0</v>
      </c>
      <c r="H385" s="14">
        <v>0</v>
      </c>
      <c r="I385" s="14">
        <v>1924900</v>
      </c>
      <c r="J385" s="14">
        <v>0</v>
      </c>
      <c r="K385" s="14">
        <v>463900</v>
      </c>
      <c r="L385" s="14">
        <v>198878</v>
      </c>
      <c r="M385" s="14">
        <v>1012777</v>
      </c>
      <c r="N385" s="33">
        <v>1675555</v>
      </c>
      <c r="O385" s="31">
        <v>0.87046340069614003</v>
      </c>
      <c r="Q385" s="38"/>
    </row>
    <row r="386" spans="1:17" x14ac:dyDescent="0.25">
      <c r="A386" s="7" t="s">
        <v>220</v>
      </c>
      <c r="B386" s="3" t="s">
        <v>226</v>
      </c>
      <c r="C386" s="14">
        <v>954000</v>
      </c>
      <c r="D386" s="14">
        <v>0</v>
      </c>
      <c r="E386" s="14">
        <v>0</v>
      </c>
      <c r="F386" s="14">
        <v>0</v>
      </c>
      <c r="G386" s="14">
        <v>133503500</v>
      </c>
      <c r="H386" s="14">
        <v>133503500</v>
      </c>
      <c r="I386" s="14">
        <v>134457500</v>
      </c>
      <c r="J386" s="14">
        <v>1230418.1299999999</v>
      </c>
      <c r="K386" s="14">
        <v>2042443.9500000002</v>
      </c>
      <c r="L386" s="14">
        <v>1583420.9399999995</v>
      </c>
      <c r="M386" s="14">
        <v>129601216.98</v>
      </c>
      <c r="N386" s="33">
        <v>134457500</v>
      </c>
      <c r="O386" s="31">
        <v>1</v>
      </c>
      <c r="Q386" s="38"/>
    </row>
    <row r="387" spans="1:17" x14ac:dyDescent="0.25">
      <c r="A387" s="7" t="s">
        <v>220</v>
      </c>
      <c r="B387" s="3" t="s">
        <v>225</v>
      </c>
      <c r="C387" s="14">
        <v>733900</v>
      </c>
      <c r="D387" s="14">
        <v>0</v>
      </c>
      <c r="E387" s="14">
        <v>0</v>
      </c>
      <c r="F387" s="14">
        <v>0</v>
      </c>
      <c r="G387" s="14">
        <v>-73900</v>
      </c>
      <c r="H387" s="14">
        <v>-73900</v>
      </c>
      <c r="I387" s="14">
        <v>660000</v>
      </c>
      <c r="J387" s="14">
        <v>0</v>
      </c>
      <c r="K387" s="14">
        <v>0</v>
      </c>
      <c r="L387" s="14">
        <v>0</v>
      </c>
      <c r="M387" s="14">
        <v>651104.5</v>
      </c>
      <c r="N387" s="33">
        <v>651104.5</v>
      </c>
      <c r="O387" s="31">
        <v>0.9865219696969697</v>
      </c>
      <c r="Q387" s="38"/>
    </row>
    <row r="388" spans="1:17" x14ac:dyDescent="0.25">
      <c r="A388" s="7" t="s">
        <v>220</v>
      </c>
      <c r="B388" s="3" t="s">
        <v>224</v>
      </c>
      <c r="C388" s="14">
        <v>150000</v>
      </c>
      <c r="D388" s="14">
        <v>0</v>
      </c>
      <c r="E388" s="14">
        <v>0</v>
      </c>
      <c r="F388" s="14">
        <v>0</v>
      </c>
      <c r="G388" s="14">
        <v>711100</v>
      </c>
      <c r="H388" s="14">
        <v>711100</v>
      </c>
      <c r="I388" s="14">
        <v>861100</v>
      </c>
      <c r="J388" s="14">
        <v>167135</v>
      </c>
      <c r="K388" s="14">
        <v>157726.28999999998</v>
      </c>
      <c r="L388" s="14">
        <v>400000.00000000006</v>
      </c>
      <c r="M388" s="14">
        <v>136220.30999999994</v>
      </c>
      <c r="N388" s="33">
        <v>861081.59999999998</v>
      </c>
      <c r="O388" s="31">
        <v>0.99997863198234815</v>
      </c>
      <c r="Q388" s="38"/>
    </row>
    <row r="389" spans="1:17" x14ac:dyDescent="0.25">
      <c r="A389" s="7" t="s">
        <v>220</v>
      </c>
      <c r="B389" s="3" t="s">
        <v>223</v>
      </c>
      <c r="C389" s="14">
        <v>1000</v>
      </c>
      <c r="D389" s="14">
        <v>0</v>
      </c>
      <c r="E389" s="14">
        <v>0</v>
      </c>
      <c r="F389" s="14">
        <v>0</v>
      </c>
      <c r="G389" s="14">
        <v>17412700</v>
      </c>
      <c r="H389" s="14">
        <v>17412700</v>
      </c>
      <c r="I389" s="14">
        <v>17413700</v>
      </c>
      <c r="J389" s="14">
        <v>0</v>
      </c>
      <c r="K389" s="14">
        <v>0</v>
      </c>
      <c r="L389" s="14">
        <v>0</v>
      </c>
      <c r="M389" s="14">
        <v>17335413.859999999</v>
      </c>
      <c r="N389" s="33">
        <v>17335413.859999999</v>
      </c>
      <c r="O389" s="31">
        <v>0.99550433624100565</v>
      </c>
      <c r="Q389" s="38"/>
    </row>
    <row r="390" spans="1:17" x14ac:dyDescent="0.25">
      <c r="A390" s="7" t="s">
        <v>220</v>
      </c>
      <c r="B390" s="3" t="s">
        <v>222</v>
      </c>
      <c r="C390" s="14">
        <v>1000</v>
      </c>
      <c r="D390" s="14">
        <v>0</v>
      </c>
      <c r="E390" s="14">
        <v>0</v>
      </c>
      <c r="F390" s="14">
        <v>0</v>
      </c>
      <c r="G390" s="14">
        <v>0</v>
      </c>
      <c r="H390" s="14">
        <v>0</v>
      </c>
      <c r="I390" s="14">
        <v>1000</v>
      </c>
      <c r="J390" s="14">
        <v>0</v>
      </c>
      <c r="K390" s="14">
        <v>0</v>
      </c>
      <c r="L390" s="14">
        <v>0</v>
      </c>
      <c r="M390" s="14">
        <v>0</v>
      </c>
      <c r="N390" s="33">
        <v>0</v>
      </c>
      <c r="O390" s="31">
        <v>0</v>
      </c>
      <c r="Q390" s="38"/>
    </row>
    <row r="391" spans="1:17" x14ac:dyDescent="0.25">
      <c r="A391" s="7" t="s">
        <v>220</v>
      </c>
      <c r="B391" s="3" t="s">
        <v>221</v>
      </c>
      <c r="C391" s="14">
        <v>0</v>
      </c>
      <c r="D391" s="14">
        <v>0</v>
      </c>
      <c r="E391" s="14">
        <v>0</v>
      </c>
      <c r="F391" s="14">
        <v>4000000</v>
      </c>
      <c r="G391" s="14">
        <v>5000000</v>
      </c>
      <c r="H391" s="14">
        <v>9000000</v>
      </c>
      <c r="I391" s="14">
        <v>9000000</v>
      </c>
      <c r="J391" s="14">
        <v>0</v>
      </c>
      <c r="K391" s="14">
        <v>0</v>
      </c>
      <c r="L391" s="14">
        <v>0</v>
      </c>
      <c r="M391" s="14">
        <v>7747605</v>
      </c>
      <c r="N391" s="33">
        <v>7747605</v>
      </c>
      <c r="O391" s="31">
        <v>0.86084499999999997</v>
      </c>
      <c r="Q391" s="38"/>
    </row>
    <row r="392" spans="1:17" x14ac:dyDescent="0.25">
      <c r="A392" s="7" t="s">
        <v>220</v>
      </c>
      <c r="B392" s="3" t="s">
        <v>12</v>
      </c>
      <c r="C392" s="14">
        <v>29868614</v>
      </c>
      <c r="D392" s="14">
        <v>0</v>
      </c>
      <c r="E392" s="14">
        <v>0</v>
      </c>
      <c r="F392" s="14">
        <v>0</v>
      </c>
      <c r="G392" s="14">
        <v>1722786</v>
      </c>
      <c r="H392" s="14">
        <v>1722786</v>
      </c>
      <c r="I392" s="14">
        <v>31591400</v>
      </c>
      <c r="J392" s="14">
        <v>5508303.879999999</v>
      </c>
      <c r="K392" s="14">
        <v>6821685.8599999994</v>
      </c>
      <c r="L392" s="14">
        <v>6416013.3400000036</v>
      </c>
      <c r="M392" s="14">
        <v>10681278</v>
      </c>
      <c r="N392" s="33">
        <v>29427281.080000002</v>
      </c>
      <c r="O392" s="31">
        <v>0.93149658071500474</v>
      </c>
      <c r="Q392" s="38"/>
    </row>
    <row r="393" spans="1:17" x14ac:dyDescent="0.25">
      <c r="A393" s="7" t="s">
        <v>220</v>
      </c>
      <c r="B393" s="13" t="s">
        <v>0</v>
      </c>
      <c r="C393" s="18">
        <v>89468414</v>
      </c>
      <c r="D393" s="18">
        <v>0</v>
      </c>
      <c r="E393" s="18">
        <v>0</v>
      </c>
      <c r="F393" s="18">
        <v>4000000</v>
      </c>
      <c r="G393" s="18">
        <v>153898386</v>
      </c>
      <c r="H393" s="18">
        <v>157898386</v>
      </c>
      <c r="I393" s="18">
        <v>247366800</v>
      </c>
      <c r="J393" s="18">
        <f>SUM(J378:J392)</f>
        <v>8151318.7799999993</v>
      </c>
      <c r="K393" s="18">
        <f>SUM(K378:K392)</f>
        <v>4023882.13</v>
      </c>
      <c r="L393" s="18">
        <f>SUM(L378:L392)</f>
        <v>28117420.520000003</v>
      </c>
      <c r="M393" s="18">
        <f>SUM(M378:M392)</f>
        <v>201570245.06</v>
      </c>
      <c r="N393" s="30">
        <v>241862866.48999998</v>
      </c>
      <c r="O393" s="32">
        <v>0.97774991021430513</v>
      </c>
      <c r="Q393" s="38"/>
    </row>
    <row r="394" spans="1:17" x14ac:dyDescent="0.25">
      <c r="A394" s="7" t="s">
        <v>17</v>
      </c>
      <c r="B394" s="13" t="s">
        <v>38</v>
      </c>
      <c r="C394" s="14"/>
      <c r="D394" s="14"/>
      <c r="E394" s="14"/>
      <c r="F394" s="14"/>
      <c r="G394" s="14"/>
      <c r="H394" s="14"/>
      <c r="I394" s="14"/>
      <c r="J394" s="14"/>
      <c r="K394" s="14"/>
      <c r="L394" s="14"/>
      <c r="M394" s="14"/>
      <c r="N394" s="33"/>
      <c r="O394" s="31"/>
      <c r="Q394" s="38"/>
    </row>
    <row r="395" spans="1:17" x14ac:dyDescent="0.25">
      <c r="A395" s="7" t="s">
        <v>17</v>
      </c>
      <c r="B395" s="3" t="s">
        <v>37</v>
      </c>
      <c r="C395" s="14">
        <v>405601900</v>
      </c>
      <c r="D395" s="14">
        <v>0</v>
      </c>
      <c r="E395" s="14">
        <v>0</v>
      </c>
      <c r="F395" s="14">
        <v>-207440000</v>
      </c>
      <c r="G395" s="14">
        <v>-178941600</v>
      </c>
      <c r="H395" s="14">
        <v>-386381600</v>
      </c>
      <c r="I395" s="14">
        <v>19220300</v>
      </c>
      <c r="J395" s="14">
        <v>531011.64</v>
      </c>
      <c r="K395" s="14">
        <v>283367.89</v>
      </c>
      <c r="L395" s="14">
        <v>364457.57000000007</v>
      </c>
      <c r="M395" s="14">
        <v>13616271.93</v>
      </c>
      <c r="N395" s="33">
        <v>14795109.029999999</v>
      </c>
      <c r="O395" s="31">
        <v>0.7697647294787282</v>
      </c>
      <c r="Q395" s="38"/>
    </row>
    <row r="396" spans="1:17" x14ac:dyDescent="0.25">
      <c r="A396" s="7" t="s">
        <v>17</v>
      </c>
      <c r="B396" s="3" t="s">
        <v>36</v>
      </c>
      <c r="C396" s="14">
        <v>200000000</v>
      </c>
      <c r="D396" s="14">
        <v>0</v>
      </c>
      <c r="E396" s="14">
        <v>0</v>
      </c>
      <c r="F396" s="14">
        <v>200000000</v>
      </c>
      <c r="G396" s="14">
        <v>-3845100</v>
      </c>
      <c r="H396" s="14">
        <v>196154900</v>
      </c>
      <c r="I396" s="14">
        <v>396154900</v>
      </c>
      <c r="J396" s="14">
        <v>38271502</v>
      </c>
      <c r="K396" s="14">
        <v>-1843836</v>
      </c>
      <c r="L396" s="14">
        <v>-27580396</v>
      </c>
      <c r="M396" s="14">
        <v>389993399</v>
      </c>
      <c r="N396" s="33">
        <v>398840669</v>
      </c>
      <c r="O396" s="31">
        <v>1.0067795930329273</v>
      </c>
      <c r="Q396" s="38"/>
    </row>
    <row r="397" spans="1:17" x14ac:dyDescent="0.25">
      <c r="A397" s="7" t="s">
        <v>17</v>
      </c>
      <c r="B397" s="3" t="s">
        <v>35</v>
      </c>
      <c r="C397" s="14">
        <v>155559800</v>
      </c>
      <c r="D397" s="14">
        <v>0</v>
      </c>
      <c r="E397" s="14">
        <v>0</v>
      </c>
      <c r="F397" s="14">
        <v>0</v>
      </c>
      <c r="G397" s="14">
        <v>0</v>
      </c>
      <c r="H397" s="14">
        <v>0</v>
      </c>
      <c r="I397" s="14">
        <v>155559800</v>
      </c>
      <c r="J397" s="14">
        <v>-25452619.050000001</v>
      </c>
      <c r="K397" s="14">
        <v>25452619.050000001</v>
      </c>
      <c r="L397" s="14">
        <v>0</v>
      </c>
      <c r="M397" s="14">
        <v>155559800</v>
      </c>
      <c r="N397" s="33">
        <v>155559800</v>
      </c>
      <c r="O397" s="31">
        <v>1</v>
      </c>
      <c r="Q397" s="38"/>
    </row>
    <row r="398" spans="1:17" x14ac:dyDescent="0.25">
      <c r="A398" s="7" t="s">
        <v>17</v>
      </c>
      <c r="B398" s="3" t="s">
        <v>34</v>
      </c>
      <c r="C398" s="14">
        <v>102489200</v>
      </c>
      <c r="D398" s="14">
        <v>0</v>
      </c>
      <c r="E398" s="14">
        <v>0</v>
      </c>
      <c r="F398" s="14">
        <v>-17470000</v>
      </c>
      <c r="G398" s="14">
        <v>-3416900</v>
      </c>
      <c r="H398" s="14">
        <v>-20886900</v>
      </c>
      <c r="I398" s="14">
        <v>81602300</v>
      </c>
      <c r="J398" s="14">
        <v>4631039.18</v>
      </c>
      <c r="K398" s="14">
        <v>17528087.719999999</v>
      </c>
      <c r="L398" s="14">
        <v>34451194.490000002</v>
      </c>
      <c r="M398" s="14">
        <v>10519510.040000007</v>
      </c>
      <c r="N398" s="33">
        <v>67129831.430000007</v>
      </c>
      <c r="O398" s="31">
        <v>0.82264631548375489</v>
      </c>
      <c r="Q398" s="38"/>
    </row>
    <row r="399" spans="1:17" x14ac:dyDescent="0.25">
      <c r="A399" s="7" t="s">
        <v>17</v>
      </c>
      <c r="B399" s="3" t="s">
        <v>33</v>
      </c>
      <c r="C399" s="14">
        <v>94800000</v>
      </c>
      <c r="D399" s="14">
        <v>0</v>
      </c>
      <c r="E399" s="14">
        <v>0</v>
      </c>
      <c r="F399" s="14">
        <v>-69133600</v>
      </c>
      <c r="G399" s="14">
        <v>0</v>
      </c>
      <c r="H399" s="14">
        <v>-69133600</v>
      </c>
      <c r="I399" s="14">
        <v>25666400</v>
      </c>
      <c r="J399" s="14">
        <v>0</v>
      </c>
      <c r="K399" s="14">
        <v>0</v>
      </c>
      <c r="L399" s="14">
        <v>0</v>
      </c>
      <c r="M399" s="14">
        <v>25666360</v>
      </c>
      <c r="N399" s="33">
        <v>25666360</v>
      </c>
      <c r="O399" s="31">
        <v>0.99999844154224982</v>
      </c>
      <c r="Q399" s="38"/>
    </row>
    <row r="400" spans="1:17" x14ac:dyDescent="0.25">
      <c r="A400" s="7" t="s">
        <v>17</v>
      </c>
      <c r="B400" s="3" t="s">
        <v>32</v>
      </c>
      <c r="C400" s="14">
        <v>80903100</v>
      </c>
      <c r="D400" s="14">
        <v>0</v>
      </c>
      <c r="E400" s="14">
        <v>0</v>
      </c>
      <c r="F400" s="14">
        <v>-12220000</v>
      </c>
      <c r="G400" s="14">
        <v>-5554600</v>
      </c>
      <c r="H400" s="14">
        <v>-17774600</v>
      </c>
      <c r="I400" s="14">
        <v>63128500</v>
      </c>
      <c r="J400" s="14">
        <v>205297.81</v>
      </c>
      <c r="K400" s="14">
        <v>0</v>
      </c>
      <c r="L400" s="14">
        <v>1013122.28</v>
      </c>
      <c r="M400" s="14">
        <v>20739048.489999998</v>
      </c>
      <c r="N400" s="33">
        <v>21957468.579999998</v>
      </c>
      <c r="O400" s="31">
        <v>0.34782180124666351</v>
      </c>
      <c r="Q400" s="38"/>
    </row>
    <row r="401" spans="1:17" x14ac:dyDescent="0.25">
      <c r="A401" s="7" t="s">
        <v>17</v>
      </c>
      <c r="B401" s="3" t="s">
        <v>31</v>
      </c>
      <c r="C401" s="14">
        <v>69606700</v>
      </c>
      <c r="D401" s="14">
        <v>0</v>
      </c>
      <c r="E401" s="14">
        <v>0</v>
      </c>
      <c r="F401" s="14">
        <v>0</v>
      </c>
      <c r="G401" s="14">
        <v>-15457100</v>
      </c>
      <c r="H401" s="14">
        <v>-15457100</v>
      </c>
      <c r="I401" s="14">
        <v>54149600</v>
      </c>
      <c r="J401" s="14">
        <v>1469143.94</v>
      </c>
      <c r="K401" s="14">
        <v>12903393.440000001</v>
      </c>
      <c r="L401" s="14">
        <v>21536182.809999995</v>
      </c>
      <c r="M401" s="14">
        <v>18228929.800000004</v>
      </c>
      <c r="N401" s="33">
        <v>54137649.990000002</v>
      </c>
      <c r="O401" s="31">
        <v>0.99977931489798633</v>
      </c>
      <c r="Q401" s="38"/>
    </row>
    <row r="402" spans="1:17" x14ac:dyDescent="0.25">
      <c r="A402" s="7" t="s">
        <v>17</v>
      </c>
      <c r="B402" s="3" t="s">
        <v>30</v>
      </c>
      <c r="C402" s="14">
        <v>61337800</v>
      </c>
      <c r="D402" s="14">
        <v>0</v>
      </c>
      <c r="E402" s="14">
        <v>0</v>
      </c>
      <c r="F402" s="14">
        <v>-9420000</v>
      </c>
      <c r="G402" s="14">
        <v>-6363100</v>
      </c>
      <c r="H402" s="14">
        <v>-15783100</v>
      </c>
      <c r="I402" s="14">
        <v>45554700</v>
      </c>
      <c r="J402" s="14">
        <v>170857.11</v>
      </c>
      <c r="K402" s="14">
        <v>0</v>
      </c>
      <c r="L402" s="14">
        <v>843658.51</v>
      </c>
      <c r="M402" s="14">
        <v>15637802.640000001</v>
      </c>
      <c r="N402" s="33">
        <v>16652318.26</v>
      </c>
      <c r="O402" s="31">
        <v>0.36554555863610122</v>
      </c>
      <c r="Q402" s="38"/>
    </row>
    <row r="403" spans="1:17" x14ac:dyDescent="0.25">
      <c r="A403" s="7" t="s">
        <v>17</v>
      </c>
      <c r="B403" s="3" t="s">
        <v>29</v>
      </c>
      <c r="C403" s="14">
        <v>58525200</v>
      </c>
      <c r="D403" s="14">
        <v>0</v>
      </c>
      <c r="E403" s="14">
        <v>0</v>
      </c>
      <c r="F403" s="14">
        <v>-18620000</v>
      </c>
      <c r="G403" s="14">
        <v>0</v>
      </c>
      <c r="H403" s="14">
        <v>-18620000</v>
      </c>
      <c r="I403" s="14">
        <v>39905200</v>
      </c>
      <c r="J403" s="14">
        <v>2658373.89</v>
      </c>
      <c r="K403" s="14">
        <v>14943292.009999998</v>
      </c>
      <c r="L403" s="14">
        <v>21992256.380000003</v>
      </c>
      <c r="M403" s="14">
        <v>15382.219999998808</v>
      </c>
      <c r="N403" s="33">
        <v>39609304.5</v>
      </c>
      <c r="O403" s="31">
        <v>0.99258503904253081</v>
      </c>
      <c r="Q403" s="38"/>
    </row>
    <row r="404" spans="1:17" x14ac:dyDescent="0.25">
      <c r="A404" s="7" t="s">
        <v>17</v>
      </c>
      <c r="B404" s="3" t="s">
        <v>28</v>
      </c>
      <c r="C404" s="14">
        <v>43771000</v>
      </c>
      <c r="D404" s="14">
        <v>0</v>
      </c>
      <c r="E404" s="14">
        <v>0</v>
      </c>
      <c r="F404" s="14">
        <v>0</v>
      </c>
      <c r="G404" s="14">
        <v>-5549200</v>
      </c>
      <c r="H404" s="14">
        <v>-5549200</v>
      </c>
      <c r="I404" s="14">
        <v>38221800</v>
      </c>
      <c r="J404" s="14">
        <v>1469143.94</v>
      </c>
      <c r="K404" s="14">
        <v>5786451.8200000003</v>
      </c>
      <c r="L404" s="14">
        <v>9035860.3300000001</v>
      </c>
      <c r="M404" s="14">
        <v>12610563.02</v>
      </c>
      <c r="N404" s="33">
        <v>28902019.109999999</v>
      </c>
      <c r="O404" s="31">
        <v>0.75616582970974677</v>
      </c>
      <c r="Q404" s="38"/>
    </row>
    <row r="405" spans="1:17" x14ac:dyDescent="0.25">
      <c r="A405" s="7" t="s">
        <v>17</v>
      </c>
      <c r="B405" s="3" t="s">
        <v>27</v>
      </c>
      <c r="C405" s="14">
        <v>42255300</v>
      </c>
      <c r="D405" s="14">
        <v>-7500000</v>
      </c>
      <c r="E405" s="14">
        <v>0</v>
      </c>
      <c r="F405" s="14">
        <v>0</v>
      </c>
      <c r="G405" s="14">
        <v>-24410600</v>
      </c>
      <c r="H405" s="14">
        <v>-31910600</v>
      </c>
      <c r="I405" s="14">
        <v>10344700</v>
      </c>
      <c r="J405" s="14">
        <v>0</v>
      </c>
      <c r="K405" s="14">
        <v>4872378.76</v>
      </c>
      <c r="L405" s="14">
        <v>3357544.4800000004</v>
      </c>
      <c r="M405" s="14">
        <v>2114727.7200000007</v>
      </c>
      <c r="N405" s="33">
        <v>10344650.960000001</v>
      </c>
      <c r="O405" s="31">
        <v>0.99999525940819944</v>
      </c>
      <c r="Q405" s="38"/>
    </row>
    <row r="406" spans="1:17" x14ac:dyDescent="0.25">
      <c r="A406" s="7" t="s">
        <v>17</v>
      </c>
      <c r="B406" s="3" t="s">
        <v>26</v>
      </c>
      <c r="C406" s="14">
        <v>23700000</v>
      </c>
      <c r="D406" s="14">
        <v>0</v>
      </c>
      <c r="E406" s="14">
        <v>0</v>
      </c>
      <c r="F406" s="14">
        <v>-17283400</v>
      </c>
      <c r="G406" s="14">
        <v>0</v>
      </c>
      <c r="H406" s="14">
        <v>-17283400</v>
      </c>
      <c r="I406" s="14">
        <v>6416600</v>
      </c>
      <c r="J406" s="14">
        <v>0</v>
      </c>
      <c r="K406" s="14">
        <v>0</v>
      </c>
      <c r="L406" s="14">
        <v>0</v>
      </c>
      <c r="M406" s="14">
        <v>6416590</v>
      </c>
      <c r="N406" s="33">
        <v>6416590</v>
      </c>
      <c r="O406" s="31">
        <v>0.99999844154224982</v>
      </c>
      <c r="Q406" s="38"/>
    </row>
    <row r="407" spans="1:17" x14ac:dyDescent="0.25">
      <c r="A407" s="7" t="s">
        <v>17</v>
      </c>
      <c r="B407" s="3" t="s">
        <v>25</v>
      </c>
      <c r="C407" s="14">
        <v>19087300</v>
      </c>
      <c r="D407" s="14">
        <v>0</v>
      </c>
      <c r="E407" s="14">
        <v>0</v>
      </c>
      <c r="F407" s="14">
        <v>0</v>
      </c>
      <c r="G407" s="14">
        <v>-12330000</v>
      </c>
      <c r="H407" s="14">
        <v>-12330000</v>
      </c>
      <c r="I407" s="14">
        <v>6757300</v>
      </c>
      <c r="J407" s="14">
        <v>0</v>
      </c>
      <c r="K407" s="14">
        <v>0</v>
      </c>
      <c r="L407" s="14">
        <v>0</v>
      </c>
      <c r="M407" s="14">
        <v>0</v>
      </c>
      <c r="N407" s="33">
        <v>0</v>
      </c>
      <c r="O407" s="31">
        <v>0</v>
      </c>
      <c r="Q407" s="38"/>
    </row>
    <row r="408" spans="1:17" x14ac:dyDescent="0.25">
      <c r="A408" s="7" t="s">
        <v>17</v>
      </c>
      <c r="B408" s="3" t="s">
        <v>24</v>
      </c>
      <c r="C408" s="14">
        <v>10009300</v>
      </c>
      <c r="D408" s="14">
        <v>0</v>
      </c>
      <c r="E408" s="14">
        <v>0</v>
      </c>
      <c r="F408" s="14">
        <v>0</v>
      </c>
      <c r="G408" s="14">
        <v>0</v>
      </c>
      <c r="H408" s="14">
        <v>0</v>
      </c>
      <c r="I408" s="14">
        <v>10009300</v>
      </c>
      <c r="J408" s="14">
        <v>0</v>
      </c>
      <c r="K408" s="14">
        <v>11060307.460000001</v>
      </c>
      <c r="L408" s="14">
        <v>7733119.0399999991</v>
      </c>
      <c r="M408" s="14">
        <v>5366894.5799999982</v>
      </c>
      <c r="N408" s="33">
        <v>24160321.079999998</v>
      </c>
      <c r="O408" s="31">
        <v>2.4137872858241831</v>
      </c>
      <c r="Q408" s="38"/>
    </row>
    <row r="409" spans="1:17" x14ac:dyDescent="0.25">
      <c r="A409" s="7" t="s">
        <v>17</v>
      </c>
      <c r="B409" s="3" t="s">
        <v>23</v>
      </c>
      <c r="C409" s="14">
        <v>3553000</v>
      </c>
      <c r="D409" s="14">
        <v>0</v>
      </c>
      <c r="E409" s="14">
        <v>0</v>
      </c>
      <c r="F409" s="14">
        <v>-2793000</v>
      </c>
      <c r="G409" s="14">
        <v>0</v>
      </c>
      <c r="H409" s="14">
        <v>-2793000</v>
      </c>
      <c r="I409" s="14">
        <v>760000</v>
      </c>
      <c r="J409" s="14">
        <v>0</v>
      </c>
      <c r="K409" s="14">
        <v>0</v>
      </c>
      <c r="L409" s="14">
        <v>0</v>
      </c>
      <c r="M409" s="14">
        <v>0</v>
      </c>
      <c r="N409" s="33">
        <v>0</v>
      </c>
      <c r="O409" s="31">
        <v>0</v>
      </c>
      <c r="Q409" s="38"/>
    </row>
    <row r="410" spans="1:17" x14ac:dyDescent="0.25">
      <c r="A410" s="7" t="s">
        <v>17</v>
      </c>
      <c r="B410" s="3" t="s">
        <v>22</v>
      </c>
      <c r="C410" s="14">
        <v>2608300</v>
      </c>
      <c r="D410" s="14">
        <v>0</v>
      </c>
      <c r="E410" s="14">
        <v>0</v>
      </c>
      <c r="F410" s="14">
        <v>0</v>
      </c>
      <c r="G410" s="14">
        <v>0</v>
      </c>
      <c r="H410" s="14">
        <v>0</v>
      </c>
      <c r="I410" s="14">
        <v>2608300</v>
      </c>
      <c r="J410" s="14">
        <v>0</v>
      </c>
      <c r="K410" s="14">
        <v>608550.56000000006</v>
      </c>
      <c r="L410" s="14">
        <v>-521504.93000000005</v>
      </c>
      <c r="M410" s="14">
        <v>4560413.78</v>
      </c>
      <c r="N410" s="33">
        <v>4647459.41</v>
      </c>
      <c r="O410" s="31">
        <v>1.7817963462791857</v>
      </c>
      <c r="Q410" s="38"/>
    </row>
    <row r="411" spans="1:17" x14ac:dyDescent="0.25">
      <c r="A411" s="7" t="s">
        <v>17</v>
      </c>
      <c r="B411" s="3" t="s">
        <v>21</v>
      </c>
      <c r="C411" s="14">
        <v>1000</v>
      </c>
      <c r="D411" s="14">
        <v>0</v>
      </c>
      <c r="E411" s="14">
        <v>0</v>
      </c>
      <c r="F411" s="14">
        <v>0</v>
      </c>
      <c r="G411" s="14">
        <v>0</v>
      </c>
      <c r="H411" s="14">
        <v>0</v>
      </c>
      <c r="I411" s="14">
        <v>1000</v>
      </c>
      <c r="J411" s="14">
        <v>0</v>
      </c>
      <c r="K411" s="14">
        <v>352337.64</v>
      </c>
      <c r="L411" s="14">
        <v>-352337.64</v>
      </c>
      <c r="M411" s="14">
        <v>199206.1</v>
      </c>
      <c r="N411" s="33">
        <v>199206.1</v>
      </c>
      <c r="O411" s="31">
        <v>199.20609999999999</v>
      </c>
      <c r="Q411" s="38"/>
    </row>
    <row r="412" spans="1:17" x14ac:dyDescent="0.25">
      <c r="A412" s="7" t="s">
        <v>17</v>
      </c>
      <c r="B412" s="3" t="s">
        <v>20</v>
      </c>
      <c r="C412" s="14">
        <v>1000</v>
      </c>
      <c r="D412" s="14">
        <v>0</v>
      </c>
      <c r="E412" s="14">
        <v>0</v>
      </c>
      <c r="F412" s="14">
        <v>0</v>
      </c>
      <c r="G412" s="14">
        <v>0</v>
      </c>
      <c r="H412" s="14">
        <v>0</v>
      </c>
      <c r="I412" s="14">
        <v>1000</v>
      </c>
      <c r="J412" s="14">
        <v>0</v>
      </c>
      <c r="K412" s="14">
        <v>0</v>
      </c>
      <c r="L412" s="14">
        <v>0</v>
      </c>
      <c r="M412" s="14">
        <v>0</v>
      </c>
      <c r="N412" s="33">
        <v>0</v>
      </c>
      <c r="O412" s="31">
        <v>0</v>
      </c>
      <c r="Q412" s="38"/>
    </row>
    <row r="413" spans="1:17" x14ac:dyDescent="0.25">
      <c r="A413" s="7" t="s">
        <v>17</v>
      </c>
      <c r="B413" s="3" t="s">
        <v>19</v>
      </c>
      <c r="C413" s="14">
        <v>0</v>
      </c>
      <c r="D413" s="14">
        <v>0</v>
      </c>
      <c r="E413" s="14">
        <v>0</v>
      </c>
      <c r="F413" s="14">
        <v>0</v>
      </c>
      <c r="G413" s="14">
        <v>0</v>
      </c>
      <c r="H413" s="14">
        <v>0</v>
      </c>
      <c r="I413" s="14">
        <v>0</v>
      </c>
      <c r="J413" s="14">
        <v>0</v>
      </c>
      <c r="K413" s="14">
        <v>1342751.47</v>
      </c>
      <c r="L413" s="14">
        <v>-1087749.7</v>
      </c>
      <c r="M413" s="14">
        <v>9287221.540000001</v>
      </c>
      <c r="N413" s="33">
        <v>9542223.3100000005</v>
      </c>
      <c r="O413" s="31"/>
      <c r="Q413" s="38"/>
    </row>
    <row r="414" spans="1:17" x14ac:dyDescent="0.25">
      <c r="A414" s="7" t="s">
        <v>17</v>
      </c>
      <c r="B414" s="3" t="s">
        <v>18</v>
      </c>
      <c r="C414" s="14">
        <v>0</v>
      </c>
      <c r="D414" s="14">
        <v>7500000</v>
      </c>
      <c r="E414" s="14">
        <v>0</v>
      </c>
      <c r="F414" s="14">
        <v>0</v>
      </c>
      <c r="G414" s="14">
        <v>0</v>
      </c>
      <c r="H414" s="14">
        <v>7500000</v>
      </c>
      <c r="I414" s="14">
        <v>7500000</v>
      </c>
      <c r="J414" s="14">
        <v>0</v>
      </c>
      <c r="K414" s="14">
        <v>0</v>
      </c>
      <c r="L414" s="14">
        <v>0</v>
      </c>
      <c r="M414" s="14">
        <v>0</v>
      </c>
      <c r="N414" s="33">
        <v>0</v>
      </c>
      <c r="O414" s="31">
        <v>0</v>
      </c>
      <c r="Q414" s="38"/>
    </row>
    <row r="415" spans="1:17" x14ac:dyDescent="0.25">
      <c r="A415" s="7" t="s">
        <v>17</v>
      </c>
      <c r="B415" s="3" t="s">
        <v>12</v>
      </c>
      <c r="C415" s="14">
        <v>22127914</v>
      </c>
      <c r="D415" s="14">
        <v>0</v>
      </c>
      <c r="E415" s="14">
        <v>0</v>
      </c>
      <c r="F415" s="14">
        <v>0</v>
      </c>
      <c r="G415" s="14">
        <v>19809000</v>
      </c>
      <c r="H415" s="14">
        <v>19809000</v>
      </c>
      <c r="I415" s="14">
        <v>41936914</v>
      </c>
      <c r="J415" s="14">
        <v>4991448.7199999988</v>
      </c>
      <c r="K415" s="14">
        <v>5266911.0100000352</v>
      </c>
      <c r="L415" s="14">
        <v>5543106.7800000012</v>
      </c>
      <c r="M415" s="14">
        <v>24780398</v>
      </c>
      <c r="N415" s="33">
        <v>40581864.510000035</v>
      </c>
      <c r="O415" s="31">
        <v>0.96768838331785778</v>
      </c>
      <c r="Q415" s="38"/>
    </row>
    <row r="416" spans="1:17" x14ac:dyDescent="0.25">
      <c r="A416" s="7" t="s">
        <v>17</v>
      </c>
      <c r="B416" s="13" t="s">
        <v>0</v>
      </c>
      <c r="C416" s="18">
        <v>1395937814</v>
      </c>
      <c r="D416" s="18">
        <v>0</v>
      </c>
      <c r="E416" s="18">
        <v>0</v>
      </c>
      <c r="F416" s="18">
        <v>-154380000</v>
      </c>
      <c r="G416" s="18">
        <v>-236059200</v>
      </c>
      <c r="H416" s="18">
        <v>-390439200</v>
      </c>
      <c r="I416" s="18">
        <v>1005498614</v>
      </c>
      <c r="J416" s="18">
        <f t="shared" ref="J416:M416" si="9">SUM(J395:J415)</f>
        <v>28945199.18</v>
      </c>
      <c r="K416" s="18">
        <f t="shared" si="9"/>
        <v>98556612.830000013</v>
      </c>
      <c r="L416" s="18">
        <f t="shared" si="9"/>
        <v>76328514.400000006</v>
      </c>
      <c r="M416" s="18">
        <f t="shared" si="9"/>
        <v>715312518.86000001</v>
      </c>
      <c r="N416" s="30">
        <v>919142845.2700001</v>
      </c>
      <c r="O416" s="32">
        <v>0.91411647164140208</v>
      </c>
      <c r="Q416" s="38"/>
    </row>
    <row r="417" spans="1:17" x14ac:dyDescent="0.25">
      <c r="A417" s="7" t="s">
        <v>271</v>
      </c>
      <c r="B417" s="13" t="s">
        <v>285</v>
      </c>
      <c r="C417" s="14"/>
      <c r="D417" s="14"/>
      <c r="E417" s="14"/>
      <c r="F417" s="14"/>
      <c r="G417" s="14"/>
      <c r="H417" s="14"/>
      <c r="I417" s="14"/>
      <c r="J417" s="14"/>
      <c r="K417" s="14"/>
      <c r="L417" s="14"/>
      <c r="M417" s="14"/>
      <c r="N417" s="33"/>
      <c r="O417" s="31"/>
      <c r="Q417" s="38"/>
    </row>
    <row r="418" spans="1:17" x14ac:dyDescent="0.25">
      <c r="A418" s="7" t="s">
        <v>271</v>
      </c>
      <c r="B418" s="3" t="s">
        <v>97</v>
      </c>
      <c r="C418" s="14">
        <v>1253732200</v>
      </c>
      <c r="D418" s="14">
        <v>0</v>
      </c>
      <c r="E418" s="14">
        <v>0</v>
      </c>
      <c r="F418" s="14">
        <v>6890000</v>
      </c>
      <c r="G418" s="14">
        <v>-19000000</v>
      </c>
      <c r="H418" s="14">
        <v>-12110000</v>
      </c>
      <c r="I418" s="14">
        <v>1241622200</v>
      </c>
      <c r="J418" s="14">
        <v>253899428.40000001</v>
      </c>
      <c r="K418" s="14">
        <v>196630010.61999997</v>
      </c>
      <c r="L418" s="14">
        <v>187634963.88999999</v>
      </c>
      <c r="M418" s="14">
        <v>590581243.41999996</v>
      </c>
      <c r="N418" s="33">
        <v>1228745646.3299999</v>
      </c>
      <c r="O418" s="31">
        <v>0.98962924980722788</v>
      </c>
      <c r="Q418" s="38"/>
    </row>
    <row r="419" spans="1:17" x14ac:dyDescent="0.25">
      <c r="A419" s="7" t="s">
        <v>271</v>
      </c>
      <c r="B419" s="3" t="s">
        <v>284</v>
      </c>
      <c r="C419" s="14">
        <v>195000000</v>
      </c>
      <c r="D419" s="14">
        <v>0</v>
      </c>
      <c r="E419" s="14">
        <v>0</v>
      </c>
      <c r="F419" s="14">
        <v>70000000</v>
      </c>
      <c r="G419" s="14">
        <v>0</v>
      </c>
      <c r="H419" s="14">
        <v>70000000</v>
      </c>
      <c r="I419" s="14">
        <v>265000000</v>
      </c>
      <c r="J419" s="14">
        <v>0</v>
      </c>
      <c r="K419" s="14">
        <v>0</v>
      </c>
      <c r="L419" s="14">
        <v>0</v>
      </c>
      <c r="M419" s="14">
        <v>265000000</v>
      </c>
      <c r="N419" s="33">
        <v>265000000</v>
      </c>
      <c r="O419" s="31">
        <v>1</v>
      </c>
      <c r="Q419" s="38"/>
    </row>
    <row r="420" spans="1:17" x14ac:dyDescent="0.25">
      <c r="A420" s="7" t="s">
        <v>271</v>
      </c>
      <c r="B420" s="3" t="s">
        <v>283</v>
      </c>
      <c r="C420" s="14">
        <v>98545300</v>
      </c>
      <c r="D420" s="14">
        <v>0</v>
      </c>
      <c r="E420" s="14">
        <v>0</v>
      </c>
      <c r="F420" s="14">
        <v>0</v>
      </c>
      <c r="G420" s="14">
        <v>-3095000</v>
      </c>
      <c r="H420" s="14">
        <v>-3095000</v>
      </c>
      <c r="I420" s="14">
        <v>95450300</v>
      </c>
      <c r="J420" s="14">
        <v>763040</v>
      </c>
      <c r="K420" s="14">
        <v>47248792</v>
      </c>
      <c r="L420" s="14">
        <v>25091580.5</v>
      </c>
      <c r="M420" s="14">
        <v>21670653.629999995</v>
      </c>
      <c r="N420" s="33">
        <v>94774066.129999995</v>
      </c>
      <c r="O420" s="31">
        <v>0.99291533007229937</v>
      </c>
      <c r="Q420" s="38"/>
    </row>
    <row r="421" spans="1:17" x14ac:dyDescent="0.25">
      <c r="A421" s="7" t="s">
        <v>271</v>
      </c>
      <c r="B421" s="3" t="s">
        <v>282</v>
      </c>
      <c r="C421" s="14">
        <v>83222200</v>
      </c>
      <c r="D421" s="14">
        <v>0</v>
      </c>
      <c r="E421" s="14">
        <v>0</v>
      </c>
      <c r="F421" s="14">
        <v>0</v>
      </c>
      <c r="G421" s="14">
        <v>9662800</v>
      </c>
      <c r="H421" s="14">
        <v>9662800</v>
      </c>
      <c r="I421" s="14">
        <v>92885000</v>
      </c>
      <c r="J421" s="14">
        <v>0</v>
      </c>
      <c r="K421" s="14">
        <v>0</v>
      </c>
      <c r="L421" s="14">
        <v>41611100</v>
      </c>
      <c r="M421" s="14">
        <v>51273900</v>
      </c>
      <c r="N421" s="33">
        <v>92885000</v>
      </c>
      <c r="O421" s="31">
        <v>1</v>
      </c>
      <c r="Q421" s="38"/>
    </row>
    <row r="422" spans="1:17" x14ac:dyDescent="0.25">
      <c r="A422" s="7" t="s">
        <v>271</v>
      </c>
      <c r="B422" s="3" t="s">
        <v>281</v>
      </c>
      <c r="C422" s="14">
        <v>68168500</v>
      </c>
      <c r="D422" s="14">
        <v>0</v>
      </c>
      <c r="E422" s="14">
        <v>0</v>
      </c>
      <c r="F422" s="14">
        <v>0</v>
      </c>
      <c r="G422" s="14">
        <v>2317800</v>
      </c>
      <c r="H422" s="14">
        <v>2317800</v>
      </c>
      <c r="I422" s="14">
        <v>70486300</v>
      </c>
      <c r="J422" s="14">
        <v>81906</v>
      </c>
      <c r="K422" s="14">
        <v>4910640</v>
      </c>
      <c r="L422" s="14">
        <v>27981558.120000001</v>
      </c>
      <c r="M422" s="14">
        <v>37110561</v>
      </c>
      <c r="N422" s="33">
        <v>70084665.120000005</v>
      </c>
      <c r="O422" s="31">
        <v>0.99430194406572636</v>
      </c>
      <c r="Q422" s="38"/>
    </row>
    <row r="423" spans="1:17" x14ac:dyDescent="0.25">
      <c r="A423" s="7" t="s">
        <v>271</v>
      </c>
      <c r="B423" s="3" t="s">
        <v>280</v>
      </c>
      <c r="C423" s="14">
        <v>14000000</v>
      </c>
      <c r="D423" s="14">
        <v>0</v>
      </c>
      <c r="E423" s="14">
        <v>0</v>
      </c>
      <c r="F423" s="14">
        <v>0</v>
      </c>
      <c r="G423" s="14">
        <v>10000000</v>
      </c>
      <c r="H423" s="14">
        <v>10000000</v>
      </c>
      <c r="I423" s="14">
        <v>24000000</v>
      </c>
      <c r="J423" s="14">
        <v>5567044</v>
      </c>
      <c r="K423" s="14">
        <v>3150375</v>
      </c>
      <c r="L423" s="14">
        <v>2426666</v>
      </c>
      <c r="M423" s="14">
        <v>12314101.370000001</v>
      </c>
      <c r="N423" s="33">
        <v>23458186.370000001</v>
      </c>
      <c r="O423" s="31">
        <v>0.97742443208333341</v>
      </c>
      <c r="Q423" s="38"/>
    </row>
    <row r="424" spans="1:17" x14ac:dyDescent="0.25">
      <c r="A424" s="7" t="s">
        <v>271</v>
      </c>
      <c r="B424" s="3" t="s">
        <v>279</v>
      </c>
      <c r="C424" s="14">
        <v>8612200</v>
      </c>
      <c r="D424" s="14">
        <v>0</v>
      </c>
      <c r="E424" s="14">
        <v>0</v>
      </c>
      <c r="F424" s="14">
        <v>0</v>
      </c>
      <c r="G424" s="14">
        <v>0</v>
      </c>
      <c r="H424" s="14">
        <v>0</v>
      </c>
      <c r="I424" s="14">
        <v>8612200</v>
      </c>
      <c r="J424" s="14">
        <v>1143377.75</v>
      </c>
      <c r="K424" s="14">
        <v>2115294.0499999998</v>
      </c>
      <c r="L424" s="14">
        <v>3452769.0300000003</v>
      </c>
      <c r="M424" s="14">
        <v>1855797.0299999993</v>
      </c>
      <c r="N424" s="33">
        <v>8567237.8599999994</v>
      </c>
      <c r="O424" s="31">
        <v>0.99477925036576009</v>
      </c>
      <c r="Q424" s="38"/>
    </row>
    <row r="425" spans="1:17" x14ac:dyDescent="0.25">
      <c r="A425" s="7" t="s">
        <v>271</v>
      </c>
      <c r="B425" s="3" t="s">
        <v>278</v>
      </c>
      <c r="C425" s="14">
        <v>5658500</v>
      </c>
      <c r="D425" s="14">
        <v>0</v>
      </c>
      <c r="E425" s="14">
        <v>0</v>
      </c>
      <c r="F425" s="14">
        <v>0</v>
      </c>
      <c r="G425" s="14">
        <v>6846700</v>
      </c>
      <c r="H425" s="14">
        <v>6846700</v>
      </c>
      <c r="I425" s="14">
        <v>12505200</v>
      </c>
      <c r="J425" s="14">
        <v>0</v>
      </c>
      <c r="K425" s="14">
        <v>0</v>
      </c>
      <c r="L425" s="14">
        <v>2829250</v>
      </c>
      <c r="M425" s="14">
        <v>9675941</v>
      </c>
      <c r="N425" s="33">
        <v>12505191</v>
      </c>
      <c r="O425" s="31">
        <v>0.99999928029939544</v>
      </c>
      <c r="Q425" s="38"/>
    </row>
    <row r="426" spans="1:17" x14ac:dyDescent="0.25">
      <c r="A426" s="7" t="s">
        <v>271</v>
      </c>
      <c r="B426" s="3" t="s">
        <v>277</v>
      </c>
      <c r="C426" s="14">
        <v>3137800</v>
      </c>
      <c r="D426" s="14">
        <v>0</v>
      </c>
      <c r="E426" s="14">
        <v>0</v>
      </c>
      <c r="F426" s="14">
        <v>0</v>
      </c>
      <c r="G426" s="14">
        <v>0</v>
      </c>
      <c r="H426" s="14">
        <v>0</v>
      </c>
      <c r="I426" s="14">
        <v>3137800</v>
      </c>
      <c r="J426" s="14">
        <v>151273.51</v>
      </c>
      <c r="K426" s="14">
        <v>245683.88</v>
      </c>
      <c r="L426" s="14">
        <v>270632.09999999998</v>
      </c>
      <c r="M426" s="14">
        <v>1667710.36</v>
      </c>
      <c r="N426" s="33">
        <v>2335299.85</v>
      </c>
      <c r="O426" s="31">
        <v>0.74424751418191093</v>
      </c>
      <c r="Q426" s="38"/>
    </row>
    <row r="427" spans="1:17" x14ac:dyDescent="0.25">
      <c r="A427" s="7" t="s">
        <v>271</v>
      </c>
      <c r="B427" s="3" t="s">
        <v>276</v>
      </c>
      <c r="C427" s="14">
        <v>490000</v>
      </c>
      <c r="D427" s="14">
        <v>0</v>
      </c>
      <c r="E427" s="14">
        <v>0</v>
      </c>
      <c r="F427" s="14">
        <v>0</v>
      </c>
      <c r="G427" s="14">
        <v>400000</v>
      </c>
      <c r="H427" s="14">
        <v>400000</v>
      </c>
      <c r="I427" s="14">
        <v>890000</v>
      </c>
      <c r="J427" s="14">
        <v>0</v>
      </c>
      <c r="K427" s="14">
        <v>453000</v>
      </c>
      <c r="L427" s="14">
        <v>0</v>
      </c>
      <c r="M427" s="14">
        <v>391278.62</v>
      </c>
      <c r="N427" s="33">
        <v>844278.62</v>
      </c>
      <c r="O427" s="31">
        <v>0.94862766292134826</v>
      </c>
      <c r="Q427" s="38"/>
    </row>
    <row r="428" spans="1:17" x14ac:dyDescent="0.25">
      <c r="A428" s="7" t="s">
        <v>271</v>
      </c>
      <c r="B428" s="3" t="s">
        <v>275</v>
      </c>
      <c r="C428" s="14">
        <v>40000</v>
      </c>
      <c r="D428" s="14">
        <v>0</v>
      </c>
      <c r="E428" s="14">
        <v>0</v>
      </c>
      <c r="F428" s="14">
        <v>0</v>
      </c>
      <c r="G428" s="14">
        <v>-40000</v>
      </c>
      <c r="H428" s="14">
        <v>-40000</v>
      </c>
      <c r="I428" s="14">
        <v>0</v>
      </c>
      <c r="J428" s="14">
        <v>0</v>
      </c>
      <c r="K428" s="14">
        <v>0</v>
      </c>
      <c r="L428" s="14">
        <v>0</v>
      </c>
      <c r="M428" s="14">
        <v>0</v>
      </c>
      <c r="N428" s="33">
        <v>0</v>
      </c>
      <c r="O428" s="31"/>
      <c r="Q428" s="38"/>
    </row>
    <row r="429" spans="1:17" x14ac:dyDescent="0.25">
      <c r="A429" s="7" t="s">
        <v>271</v>
      </c>
      <c r="B429" s="3" t="s">
        <v>274</v>
      </c>
      <c r="C429" s="14">
        <v>2000</v>
      </c>
      <c r="D429" s="14">
        <v>0</v>
      </c>
      <c r="E429" s="14">
        <v>0</v>
      </c>
      <c r="F429" s="14">
        <v>0</v>
      </c>
      <c r="G429" s="14">
        <v>0</v>
      </c>
      <c r="H429" s="14">
        <v>0</v>
      </c>
      <c r="I429" s="14">
        <v>2000</v>
      </c>
      <c r="J429" s="14">
        <v>0</v>
      </c>
      <c r="K429" s="14">
        <v>0</v>
      </c>
      <c r="L429" s="14">
        <v>0</v>
      </c>
      <c r="M429" s="14">
        <v>0</v>
      </c>
      <c r="N429" s="33">
        <v>0</v>
      </c>
      <c r="O429" s="31">
        <v>0</v>
      </c>
      <c r="Q429" s="38"/>
    </row>
    <row r="430" spans="1:17" x14ac:dyDescent="0.25">
      <c r="A430" s="7" t="s">
        <v>271</v>
      </c>
      <c r="B430" s="3" t="s">
        <v>273</v>
      </c>
      <c r="C430" s="14">
        <v>1000</v>
      </c>
      <c r="D430" s="14">
        <v>0</v>
      </c>
      <c r="E430" s="14">
        <v>0</v>
      </c>
      <c r="F430" s="14">
        <v>0</v>
      </c>
      <c r="G430" s="14">
        <v>94000</v>
      </c>
      <c r="H430" s="14">
        <v>94000</v>
      </c>
      <c r="I430" s="14">
        <v>95000</v>
      </c>
      <c r="J430" s="14">
        <v>0</v>
      </c>
      <c r="K430" s="14">
        <v>0</v>
      </c>
      <c r="L430" s="14">
        <v>0</v>
      </c>
      <c r="M430" s="14">
        <v>93530</v>
      </c>
      <c r="N430" s="33">
        <v>93530</v>
      </c>
      <c r="O430" s="31">
        <v>0.98452631578947369</v>
      </c>
      <c r="Q430" s="38"/>
    </row>
    <row r="431" spans="1:17" x14ac:dyDescent="0.25">
      <c r="A431" s="7" t="s">
        <v>271</v>
      </c>
      <c r="B431" s="3" t="s">
        <v>272</v>
      </c>
      <c r="C431" s="14">
        <v>0</v>
      </c>
      <c r="D431" s="14">
        <v>201525000</v>
      </c>
      <c r="E431" s="14">
        <v>0</v>
      </c>
      <c r="F431" s="14">
        <v>0</v>
      </c>
      <c r="G431" s="14">
        <v>0</v>
      </c>
      <c r="H431" s="14">
        <v>201525000</v>
      </c>
      <c r="I431" s="14">
        <v>201525000</v>
      </c>
      <c r="J431" s="14">
        <v>197973338</v>
      </c>
      <c r="K431" s="14">
        <v>2411666</v>
      </c>
      <c r="L431" s="14">
        <v>0</v>
      </c>
      <c r="M431" s="14">
        <v>9039996</v>
      </c>
      <c r="N431" s="33">
        <v>209425000</v>
      </c>
      <c r="O431" s="31">
        <v>1.0392010916759706</v>
      </c>
      <c r="Q431" s="38"/>
    </row>
    <row r="432" spans="1:17" x14ac:dyDescent="0.25">
      <c r="A432" s="7" t="s">
        <v>271</v>
      </c>
      <c r="B432" s="3" t="s">
        <v>12</v>
      </c>
      <c r="C432" s="14">
        <v>367282414</v>
      </c>
      <c r="D432" s="14">
        <v>14661000</v>
      </c>
      <c r="E432" s="14">
        <v>13141800</v>
      </c>
      <c r="F432" s="14">
        <v>1219000</v>
      </c>
      <c r="G432" s="14">
        <v>-2532232</v>
      </c>
      <c r="H432" s="14">
        <v>26489568</v>
      </c>
      <c r="I432" s="14">
        <v>393771982</v>
      </c>
      <c r="J432" s="14">
        <v>77843653.560000062</v>
      </c>
      <c r="K432" s="14">
        <v>81908043.680000156</v>
      </c>
      <c r="L432" s="14">
        <v>84773649.089999855</v>
      </c>
      <c r="M432" s="14">
        <v>105324455</v>
      </c>
      <c r="N432" s="33">
        <v>349849801.33000004</v>
      </c>
      <c r="O432" s="31">
        <v>0.888457831745886</v>
      </c>
      <c r="Q432" s="38"/>
    </row>
    <row r="433" spans="1:18" ht="12.95" customHeight="1" x14ac:dyDescent="0.25">
      <c r="A433" s="7" t="s">
        <v>271</v>
      </c>
      <c r="B433" s="2" t="s">
        <v>0</v>
      </c>
      <c r="C433" s="18">
        <v>2097892114</v>
      </c>
      <c r="D433" s="18">
        <v>216186000</v>
      </c>
      <c r="E433" s="18">
        <v>13141800</v>
      </c>
      <c r="F433" s="18">
        <v>78109000</v>
      </c>
      <c r="G433" s="18">
        <v>4654068</v>
      </c>
      <c r="H433" s="18">
        <v>312090868</v>
      </c>
      <c r="I433" s="18">
        <v>2409982982</v>
      </c>
      <c r="J433" s="18">
        <f t="shared" ref="J433:M433" si="10">SUM(J418:J432)</f>
        <v>537423061.22000003</v>
      </c>
      <c r="K433" s="18">
        <f t="shared" si="10"/>
        <v>339073505.23000014</v>
      </c>
      <c r="L433" s="18">
        <f t="shared" si="10"/>
        <v>376072168.72999984</v>
      </c>
      <c r="M433" s="18">
        <f t="shared" si="10"/>
        <v>1105999167.4299998</v>
      </c>
      <c r="N433" s="30">
        <v>2358567902.6099997</v>
      </c>
      <c r="O433" s="32">
        <v>0.97866579151221555</v>
      </c>
      <c r="Q433" s="38"/>
    </row>
    <row r="434" spans="1:18" ht="12.95" customHeight="1" x14ac:dyDescent="0.25">
      <c r="A434" s="3" t="s">
        <v>3</v>
      </c>
      <c r="B434" s="2" t="s">
        <v>4</v>
      </c>
      <c r="C434" s="24"/>
      <c r="D434" s="24"/>
      <c r="E434" s="24"/>
      <c r="F434" s="24"/>
      <c r="G434" s="24"/>
      <c r="H434" s="14"/>
      <c r="I434" s="14"/>
      <c r="J434" s="22"/>
      <c r="K434" s="22"/>
      <c r="L434" s="22"/>
      <c r="M434" s="22"/>
      <c r="N434" s="33"/>
      <c r="O434" s="31"/>
      <c r="Q434" s="38"/>
    </row>
    <row r="435" spans="1:18" x14ac:dyDescent="0.25">
      <c r="A435" s="3" t="s">
        <v>3</v>
      </c>
      <c r="B435" s="2" t="s">
        <v>0</v>
      </c>
      <c r="C435" s="25">
        <v>1903500</v>
      </c>
      <c r="D435" s="26">
        <v>0</v>
      </c>
      <c r="E435" s="26">
        <v>0</v>
      </c>
      <c r="F435" s="26">
        <v>0</v>
      </c>
      <c r="G435" s="26">
        <v>0</v>
      </c>
      <c r="H435" s="18">
        <v>0</v>
      </c>
      <c r="I435" s="18">
        <v>1903500</v>
      </c>
      <c r="J435" s="25">
        <v>394785.42</v>
      </c>
      <c r="K435" s="25">
        <v>419443.24</v>
      </c>
      <c r="L435" s="26">
        <v>494848.54</v>
      </c>
      <c r="M435" s="37">
        <v>498115</v>
      </c>
      <c r="N435" s="34">
        <v>1807192.2</v>
      </c>
      <c r="O435" s="32">
        <v>0.9494048857368006</v>
      </c>
      <c r="Q435" s="38"/>
    </row>
    <row r="436" spans="1:18" x14ac:dyDescent="0.25">
      <c r="A436" s="7" t="s">
        <v>11</v>
      </c>
      <c r="B436" s="13" t="s">
        <v>16</v>
      </c>
      <c r="C436" s="14"/>
      <c r="D436" s="14"/>
      <c r="E436" s="14"/>
      <c r="F436" s="14"/>
      <c r="G436" s="14"/>
      <c r="H436" s="14"/>
      <c r="I436" s="14"/>
      <c r="J436" s="14"/>
      <c r="K436" s="14"/>
      <c r="L436" s="14"/>
      <c r="M436" s="14"/>
      <c r="N436" s="33"/>
      <c r="O436" s="31"/>
      <c r="Q436" s="38"/>
    </row>
    <row r="437" spans="1:18" x14ac:dyDescent="0.25">
      <c r="A437" s="7" t="s">
        <v>11</v>
      </c>
      <c r="B437" s="3" t="s">
        <v>15</v>
      </c>
      <c r="C437" s="14">
        <v>6116895200</v>
      </c>
      <c r="D437" s="14">
        <v>0</v>
      </c>
      <c r="E437" s="17">
        <v>21369000</v>
      </c>
      <c r="F437" s="17">
        <v>107600000</v>
      </c>
      <c r="G437" s="19">
        <v>490333300</v>
      </c>
      <c r="H437" s="14">
        <v>619302300</v>
      </c>
      <c r="I437" s="14">
        <v>6736197500</v>
      </c>
      <c r="J437" s="14">
        <v>1733727747</v>
      </c>
      <c r="K437" s="14">
        <v>1318147568</v>
      </c>
      <c r="L437" s="14">
        <v>1590779167</v>
      </c>
      <c r="M437" s="14">
        <v>2140708349.2200003</v>
      </c>
      <c r="N437" s="33">
        <v>6783362831.2200003</v>
      </c>
      <c r="O437" s="31">
        <v>1.0070017738078494</v>
      </c>
      <c r="Q437" s="38"/>
    </row>
    <row r="438" spans="1:18" x14ac:dyDescent="0.25">
      <c r="A438" s="7" t="s">
        <v>11</v>
      </c>
      <c r="B438" s="3" t="s">
        <v>14</v>
      </c>
      <c r="C438" s="14">
        <v>524640500</v>
      </c>
      <c r="D438" s="14">
        <v>0</v>
      </c>
      <c r="E438" s="14">
        <v>0</v>
      </c>
      <c r="F438" s="14">
        <v>0</v>
      </c>
      <c r="G438" s="14">
        <v>0</v>
      </c>
      <c r="H438" s="14">
        <v>0</v>
      </c>
      <c r="I438" s="14">
        <v>524640500</v>
      </c>
      <c r="J438" s="14">
        <v>156580494</v>
      </c>
      <c r="K438" s="14">
        <v>176068884</v>
      </c>
      <c r="L438" s="14">
        <v>122312408</v>
      </c>
      <c r="M438" s="14">
        <v>56791189</v>
      </c>
      <c r="N438" s="33">
        <v>511752975</v>
      </c>
      <c r="O438" s="31">
        <v>0.97543551250808891</v>
      </c>
      <c r="Q438" s="38"/>
    </row>
    <row r="439" spans="1:18" x14ac:dyDescent="0.25">
      <c r="A439" s="7" t="s">
        <v>11</v>
      </c>
      <c r="B439" s="3" t="s">
        <v>13</v>
      </c>
      <c r="C439" s="14">
        <v>228269500</v>
      </c>
      <c r="D439" s="14">
        <v>0</v>
      </c>
      <c r="E439" s="14">
        <v>0</v>
      </c>
      <c r="F439" s="14">
        <v>0</v>
      </c>
      <c r="G439" s="14">
        <v>0</v>
      </c>
      <c r="H439" s="14">
        <v>0</v>
      </c>
      <c r="I439" s="14">
        <v>228269500</v>
      </c>
      <c r="J439" s="14">
        <v>0</v>
      </c>
      <c r="K439" s="14">
        <v>0</v>
      </c>
      <c r="L439" s="14">
        <v>0</v>
      </c>
      <c r="M439" s="14">
        <v>0</v>
      </c>
      <c r="N439" s="33">
        <v>0</v>
      </c>
      <c r="O439" s="31">
        <v>0</v>
      </c>
      <c r="Q439" s="38"/>
      <c r="R439" s="47"/>
    </row>
    <row r="440" spans="1:18" x14ac:dyDescent="0.25">
      <c r="A440" s="7" t="s">
        <v>11</v>
      </c>
      <c r="B440" s="3" t="s">
        <v>12</v>
      </c>
      <c r="C440" s="14">
        <v>64872614</v>
      </c>
      <c r="D440" s="14">
        <v>0</v>
      </c>
      <c r="E440" s="14">
        <v>0</v>
      </c>
      <c r="F440" s="14">
        <v>14945000</v>
      </c>
      <c r="G440" s="14">
        <v>0</v>
      </c>
      <c r="H440" s="14">
        <v>14945000</v>
      </c>
      <c r="I440" s="14">
        <v>79817614</v>
      </c>
      <c r="J440" s="14">
        <v>13065623.960000038</v>
      </c>
      <c r="K440" s="14">
        <v>17766854.279999971</v>
      </c>
      <c r="L440" s="14">
        <v>13583735.950000048</v>
      </c>
      <c r="M440" s="14">
        <v>20093454</v>
      </c>
      <c r="N440" s="33">
        <v>64509668.190000057</v>
      </c>
      <c r="O440" s="31">
        <v>0.80821343757532083</v>
      </c>
      <c r="Q440" s="38"/>
    </row>
    <row r="441" spans="1:18" x14ac:dyDescent="0.25">
      <c r="A441" s="7" t="s">
        <v>11</v>
      </c>
      <c r="B441" s="2" t="s">
        <v>0</v>
      </c>
      <c r="C441" s="18">
        <v>6934677814</v>
      </c>
      <c r="D441" s="18">
        <v>0</v>
      </c>
      <c r="E441" s="18">
        <v>21369000</v>
      </c>
      <c r="F441" s="18">
        <v>122545000</v>
      </c>
      <c r="G441" s="18">
        <v>490333300</v>
      </c>
      <c r="H441" s="18">
        <v>634247300</v>
      </c>
      <c r="I441" s="18">
        <v>7568925114</v>
      </c>
      <c r="J441" s="18">
        <f t="shared" ref="J441:M441" si="11">SUM(J437:J440)</f>
        <v>1903373864.96</v>
      </c>
      <c r="K441" s="18">
        <f t="shared" si="11"/>
        <v>1511983306.28</v>
      </c>
      <c r="L441" s="18">
        <f t="shared" si="11"/>
        <v>1726675310.95</v>
      </c>
      <c r="M441" s="18">
        <f t="shared" si="11"/>
        <v>2217592992.2200003</v>
      </c>
      <c r="N441" s="30">
        <v>7359625474.4099998</v>
      </c>
      <c r="O441" s="32">
        <v>0.9723475082078874</v>
      </c>
      <c r="Q441" s="38"/>
    </row>
    <row r="442" spans="1:18" x14ac:dyDescent="0.25">
      <c r="A442" s="7" t="s">
        <v>236</v>
      </c>
      <c r="B442" s="13" t="s">
        <v>262</v>
      </c>
      <c r="C442" s="14"/>
      <c r="D442" s="14"/>
      <c r="E442" s="14"/>
      <c r="F442" s="14"/>
      <c r="G442" s="14"/>
      <c r="H442" s="14"/>
      <c r="I442" s="14"/>
      <c r="J442" s="14"/>
      <c r="K442" s="14"/>
      <c r="L442" s="14"/>
      <c r="M442" s="14"/>
      <c r="N442" s="33"/>
      <c r="O442" s="31"/>
      <c r="Q442" s="38"/>
    </row>
    <row r="443" spans="1:18" x14ac:dyDescent="0.25">
      <c r="A443" s="7" t="s">
        <v>236</v>
      </c>
      <c r="B443" s="3" t="s">
        <v>261</v>
      </c>
      <c r="C443" s="14">
        <v>620095500</v>
      </c>
      <c r="D443" s="14">
        <v>0</v>
      </c>
      <c r="E443" s="14">
        <v>0</v>
      </c>
      <c r="F443" s="14">
        <v>-7510000</v>
      </c>
      <c r="G443" s="14">
        <v>13300000</v>
      </c>
      <c r="H443" s="14">
        <v>5790000</v>
      </c>
      <c r="I443" s="14">
        <v>625885500</v>
      </c>
      <c r="J443" s="14">
        <v>122524574.23999999</v>
      </c>
      <c r="K443" s="14">
        <v>102104928.76000001</v>
      </c>
      <c r="L443" s="14">
        <v>88682864.639999986</v>
      </c>
      <c r="M443" s="14">
        <v>310656585.19000006</v>
      </c>
      <c r="N443" s="33">
        <v>623968952.83000004</v>
      </c>
      <c r="O443" s="31">
        <v>0.99693786296375297</v>
      </c>
      <c r="Q443" s="38"/>
    </row>
    <row r="444" spans="1:18" x14ac:dyDescent="0.25">
      <c r="A444" s="7" t="s">
        <v>236</v>
      </c>
      <c r="B444" s="3" t="s">
        <v>260</v>
      </c>
      <c r="C444" s="14">
        <v>312119200</v>
      </c>
      <c r="D444" s="14">
        <v>0</v>
      </c>
      <c r="E444" s="14">
        <v>0</v>
      </c>
      <c r="F444" s="14">
        <v>0</v>
      </c>
      <c r="G444" s="14">
        <v>-30938400</v>
      </c>
      <c r="H444" s="14">
        <v>-30938400</v>
      </c>
      <c r="I444" s="14">
        <v>281180800</v>
      </c>
      <c r="J444" s="14">
        <v>71914453.640000001</v>
      </c>
      <c r="K444" s="14">
        <v>74618580.200000003</v>
      </c>
      <c r="L444" s="14">
        <v>97702771.289999992</v>
      </c>
      <c r="M444" s="14">
        <v>36450170.930000007</v>
      </c>
      <c r="N444" s="33">
        <v>280685976.06</v>
      </c>
      <c r="O444" s="31">
        <v>0.99824019300037559</v>
      </c>
      <c r="Q444" s="38"/>
    </row>
    <row r="445" spans="1:18" x14ac:dyDescent="0.25">
      <c r="A445" s="7" t="s">
        <v>236</v>
      </c>
      <c r="B445" s="3" t="s">
        <v>259</v>
      </c>
      <c r="C445" s="14">
        <v>146759000</v>
      </c>
      <c r="D445" s="14">
        <v>0</v>
      </c>
      <c r="E445" s="14">
        <v>0</v>
      </c>
      <c r="F445" s="14">
        <v>0</v>
      </c>
      <c r="G445" s="14">
        <v>17100000</v>
      </c>
      <c r="H445" s="14">
        <v>17100000</v>
      </c>
      <c r="I445" s="14">
        <v>163859000</v>
      </c>
      <c r="J445" s="14">
        <v>23664448.449999999</v>
      </c>
      <c r="K445" s="14">
        <v>18232497.830000002</v>
      </c>
      <c r="L445" s="14">
        <v>21380117.920000002</v>
      </c>
      <c r="M445" s="14">
        <v>100609849.8</v>
      </c>
      <c r="N445" s="33">
        <v>163886914</v>
      </c>
      <c r="O445" s="31">
        <v>1.0001703537797741</v>
      </c>
      <c r="Q445" s="38"/>
    </row>
    <row r="446" spans="1:18" x14ac:dyDescent="0.25">
      <c r="A446" s="7" t="s">
        <v>236</v>
      </c>
      <c r="B446" s="3" t="s">
        <v>258</v>
      </c>
      <c r="C446" s="14">
        <v>113356500</v>
      </c>
      <c r="D446" s="14">
        <v>0</v>
      </c>
      <c r="E446" s="14">
        <v>0</v>
      </c>
      <c r="F446" s="14">
        <v>0</v>
      </c>
      <c r="G446" s="14">
        <v>-16700000</v>
      </c>
      <c r="H446" s="14">
        <v>-16700000</v>
      </c>
      <c r="I446" s="14">
        <v>96656500</v>
      </c>
      <c r="J446" s="14">
        <v>23558006.75</v>
      </c>
      <c r="K446" s="14">
        <v>5904554.2100000009</v>
      </c>
      <c r="L446" s="14">
        <v>21958301.060000002</v>
      </c>
      <c r="M446" s="14">
        <v>44849418.43</v>
      </c>
      <c r="N446" s="33">
        <v>96270280.450000003</v>
      </c>
      <c r="O446" s="31">
        <v>0.9960042050974327</v>
      </c>
      <c r="Q446" s="38"/>
    </row>
    <row r="447" spans="1:18" x14ac:dyDescent="0.25">
      <c r="A447" s="7" t="s">
        <v>236</v>
      </c>
      <c r="B447" s="3" t="s">
        <v>257</v>
      </c>
      <c r="C447" s="14">
        <v>111909100</v>
      </c>
      <c r="D447" s="14">
        <v>0</v>
      </c>
      <c r="E447" s="14">
        <v>0</v>
      </c>
      <c r="F447" s="14">
        <v>7510000</v>
      </c>
      <c r="G447" s="14">
        <v>2000000</v>
      </c>
      <c r="H447" s="14">
        <v>9510000</v>
      </c>
      <c r="I447" s="14">
        <v>121419100</v>
      </c>
      <c r="J447" s="14">
        <v>574498.55000000005</v>
      </c>
      <c r="K447" s="14">
        <v>527830.67999999993</v>
      </c>
      <c r="L447" s="14">
        <v>10326368.66</v>
      </c>
      <c r="M447" s="14">
        <v>109414872.17</v>
      </c>
      <c r="N447" s="33">
        <v>120843570.06</v>
      </c>
      <c r="O447" s="31">
        <v>0.99525997194840021</v>
      </c>
      <c r="Q447" s="38"/>
    </row>
    <row r="448" spans="1:18" x14ac:dyDescent="0.25">
      <c r="A448" s="7" t="s">
        <v>236</v>
      </c>
      <c r="B448" s="3" t="s">
        <v>256</v>
      </c>
      <c r="C448" s="14">
        <v>85179000</v>
      </c>
      <c r="D448" s="14">
        <v>0</v>
      </c>
      <c r="E448" s="14">
        <v>0</v>
      </c>
      <c r="F448" s="14">
        <v>0</v>
      </c>
      <c r="G448" s="14">
        <v>0</v>
      </c>
      <c r="H448" s="14">
        <v>0</v>
      </c>
      <c r="I448" s="14">
        <v>85179000</v>
      </c>
      <c r="J448" s="14">
        <v>15088341.539999999</v>
      </c>
      <c r="K448" s="14">
        <v>57357292.789999999</v>
      </c>
      <c r="L448" s="14">
        <v>-13101285.780000001</v>
      </c>
      <c r="M448" s="14">
        <v>17412437.980000004</v>
      </c>
      <c r="N448" s="33">
        <v>76756786.530000001</v>
      </c>
      <c r="O448" s="31">
        <v>0.90112335822209699</v>
      </c>
      <c r="Q448" s="38"/>
    </row>
    <row r="449" spans="1:17" x14ac:dyDescent="0.25">
      <c r="A449" s="7" t="s">
        <v>236</v>
      </c>
      <c r="B449" s="3" t="s">
        <v>255</v>
      </c>
      <c r="C449" s="14">
        <v>50000000</v>
      </c>
      <c r="D449" s="14">
        <v>0</v>
      </c>
      <c r="E449" s="14">
        <v>0</v>
      </c>
      <c r="F449" s="14">
        <v>-15200000</v>
      </c>
      <c r="G449" s="14">
        <v>0</v>
      </c>
      <c r="H449" s="14">
        <v>-15200000</v>
      </c>
      <c r="I449" s="14">
        <v>34800000</v>
      </c>
      <c r="J449" s="14">
        <v>82249.990000000005</v>
      </c>
      <c r="K449" s="14">
        <v>0</v>
      </c>
      <c r="L449" s="14">
        <v>6872864</v>
      </c>
      <c r="M449" s="14">
        <v>26541445.82</v>
      </c>
      <c r="N449" s="33">
        <v>33496559.810000002</v>
      </c>
      <c r="O449" s="31">
        <v>0.96254482212643688</v>
      </c>
      <c r="Q449" s="38"/>
    </row>
    <row r="450" spans="1:17" x14ac:dyDescent="0.25">
      <c r="A450" s="7" t="s">
        <v>236</v>
      </c>
      <c r="B450" s="3" t="s">
        <v>254</v>
      </c>
      <c r="C450" s="14">
        <v>16848300</v>
      </c>
      <c r="D450" s="14">
        <v>0</v>
      </c>
      <c r="E450" s="14">
        <v>0</v>
      </c>
      <c r="F450" s="14">
        <v>0</v>
      </c>
      <c r="G450" s="14">
        <v>-1700000</v>
      </c>
      <c r="H450" s="14">
        <v>-1700000</v>
      </c>
      <c r="I450" s="14">
        <v>15148300</v>
      </c>
      <c r="J450" s="14">
        <v>3887111.64</v>
      </c>
      <c r="K450" s="14">
        <v>3648814.2499999995</v>
      </c>
      <c r="L450" s="14">
        <v>4166705.6100000003</v>
      </c>
      <c r="M450" s="14">
        <v>3291301.5700000003</v>
      </c>
      <c r="N450" s="33">
        <v>14993933.07</v>
      </c>
      <c r="O450" s="31">
        <v>0.98980962022141106</v>
      </c>
      <c r="Q450" s="38"/>
    </row>
    <row r="451" spans="1:17" x14ac:dyDescent="0.25">
      <c r="A451" s="7" t="s">
        <v>236</v>
      </c>
      <c r="B451" s="3" t="s">
        <v>253</v>
      </c>
      <c r="C451" s="14">
        <v>9181000</v>
      </c>
      <c r="D451" s="14">
        <v>0</v>
      </c>
      <c r="E451" s="14">
        <v>0</v>
      </c>
      <c r="F451" s="14">
        <v>0</v>
      </c>
      <c r="G451" s="14">
        <v>0</v>
      </c>
      <c r="H451" s="14">
        <v>0</v>
      </c>
      <c r="I451" s="14">
        <v>9181000</v>
      </c>
      <c r="J451" s="14">
        <v>523668.22</v>
      </c>
      <c r="K451" s="14">
        <v>7374084.6500000004</v>
      </c>
      <c r="L451" s="14">
        <v>5598087.3500000006</v>
      </c>
      <c r="M451" s="14">
        <v>-4622236.7800000012</v>
      </c>
      <c r="N451" s="33">
        <v>8873603.4399999995</v>
      </c>
      <c r="O451" s="31">
        <v>0.96651818320444394</v>
      </c>
      <c r="Q451" s="38"/>
    </row>
    <row r="452" spans="1:17" x14ac:dyDescent="0.25">
      <c r="A452" s="7" t="s">
        <v>236</v>
      </c>
      <c r="B452" s="3" t="s">
        <v>252</v>
      </c>
      <c r="C452" s="14">
        <v>8473300</v>
      </c>
      <c r="D452" s="14">
        <v>0</v>
      </c>
      <c r="E452" s="14">
        <v>0</v>
      </c>
      <c r="F452" s="14">
        <v>0</v>
      </c>
      <c r="G452" s="14">
        <v>-400000</v>
      </c>
      <c r="H452" s="14">
        <v>-400000</v>
      </c>
      <c r="I452" s="14">
        <v>8073300</v>
      </c>
      <c r="J452" s="14">
        <v>2000000</v>
      </c>
      <c r="K452" s="14">
        <v>2000000</v>
      </c>
      <c r="L452" s="14">
        <v>2000000</v>
      </c>
      <c r="M452" s="14">
        <v>2000000</v>
      </c>
      <c r="N452" s="33">
        <v>8000000</v>
      </c>
      <c r="O452" s="31">
        <v>0.99092068918533938</v>
      </c>
      <c r="Q452" s="38"/>
    </row>
    <row r="453" spans="1:17" x14ac:dyDescent="0.25">
      <c r="A453" s="7" t="s">
        <v>236</v>
      </c>
      <c r="B453" s="3" t="s">
        <v>251</v>
      </c>
      <c r="C453" s="14">
        <v>6000000</v>
      </c>
      <c r="D453" s="14">
        <v>0</v>
      </c>
      <c r="E453" s="14">
        <v>0</v>
      </c>
      <c r="F453" s="14">
        <v>0</v>
      </c>
      <c r="G453" s="14">
        <v>2800000</v>
      </c>
      <c r="H453" s="14">
        <v>2800000</v>
      </c>
      <c r="I453" s="14">
        <v>8800000</v>
      </c>
      <c r="J453" s="14">
        <v>0</v>
      </c>
      <c r="K453" s="14">
        <v>60000</v>
      </c>
      <c r="L453" s="14">
        <v>-77506.75</v>
      </c>
      <c r="M453" s="14">
        <v>8706260.0999999996</v>
      </c>
      <c r="N453" s="33">
        <v>8688753.3499999996</v>
      </c>
      <c r="O453" s="31">
        <v>0.98735833522727268</v>
      </c>
      <c r="Q453" s="38"/>
    </row>
    <row r="454" spans="1:17" x14ac:dyDescent="0.25">
      <c r="A454" s="7" t="s">
        <v>236</v>
      </c>
      <c r="B454" s="3" t="s">
        <v>250</v>
      </c>
      <c r="C454" s="14">
        <v>4000000</v>
      </c>
      <c r="D454" s="14">
        <v>0</v>
      </c>
      <c r="E454" s="14">
        <v>0</v>
      </c>
      <c r="F454" s="14">
        <v>0</v>
      </c>
      <c r="G454" s="14">
        <v>-2400000</v>
      </c>
      <c r="H454" s="14">
        <v>-2400000</v>
      </c>
      <c r="I454" s="14">
        <v>1600000</v>
      </c>
      <c r="J454" s="14">
        <v>0</v>
      </c>
      <c r="K454" s="14">
        <v>0</v>
      </c>
      <c r="L454" s="14">
        <v>-4960.79</v>
      </c>
      <c r="M454" s="14">
        <v>1458149.35</v>
      </c>
      <c r="N454" s="33">
        <v>1453188.56</v>
      </c>
      <c r="O454" s="31">
        <v>0.90824285000000005</v>
      </c>
      <c r="Q454" s="38"/>
    </row>
    <row r="455" spans="1:17" x14ac:dyDescent="0.25">
      <c r="A455" s="7" t="s">
        <v>236</v>
      </c>
      <c r="B455" s="3" t="s">
        <v>249</v>
      </c>
      <c r="C455" s="14">
        <v>1586400</v>
      </c>
      <c r="D455" s="14">
        <v>0</v>
      </c>
      <c r="E455" s="14">
        <v>0</v>
      </c>
      <c r="F455" s="14">
        <v>0</v>
      </c>
      <c r="G455" s="14">
        <v>0</v>
      </c>
      <c r="H455" s="14">
        <v>0</v>
      </c>
      <c r="I455" s="14">
        <v>1586400</v>
      </c>
      <c r="J455" s="14">
        <v>0</v>
      </c>
      <c r="K455" s="14">
        <v>793500</v>
      </c>
      <c r="L455" s="14">
        <v>396750</v>
      </c>
      <c r="M455" s="14">
        <v>396750</v>
      </c>
      <c r="N455" s="33">
        <v>1587000</v>
      </c>
      <c r="O455" s="31">
        <v>1.0003782148260212</v>
      </c>
      <c r="Q455" s="38"/>
    </row>
    <row r="456" spans="1:17" x14ac:dyDescent="0.25">
      <c r="A456" s="7" t="s">
        <v>236</v>
      </c>
      <c r="B456" s="3" t="s">
        <v>248</v>
      </c>
      <c r="C456" s="14">
        <v>350000</v>
      </c>
      <c r="D456" s="14">
        <v>0</v>
      </c>
      <c r="E456" s="14">
        <v>0</v>
      </c>
      <c r="F456" s="14">
        <v>0</v>
      </c>
      <c r="G456" s="14">
        <v>0</v>
      </c>
      <c r="H456" s="14">
        <v>0</v>
      </c>
      <c r="I456" s="14">
        <v>350000</v>
      </c>
      <c r="J456" s="14">
        <v>-3461</v>
      </c>
      <c r="K456" s="14">
        <v>321324</v>
      </c>
      <c r="L456" s="14">
        <v>12504</v>
      </c>
      <c r="M456" s="14">
        <v>19633</v>
      </c>
      <c r="N456" s="33">
        <v>350000</v>
      </c>
      <c r="O456" s="31">
        <v>1</v>
      </c>
      <c r="Q456" s="38"/>
    </row>
    <row r="457" spans="1:17" x14ac:dyDescent="0.25">
      <c r="A457" s="7" t="s">
        <v>236</v>
      </c>
      <c r="B457" s="3" t="s">
        <v>247</v>
      </c>
      <c r="C457" s="14">
        <v>1000</v>
      </c>
      <c r="D457" s="14">
        <v>0</v>
      </c>
      <c r="E457" s="14">
        <v>0</v>
      </c>
      <c r="F457" s="14">
        <v>0</v>
      </c>
      <c r="G457" s="14">
        <v>0</v>
      </c>
      <c r="H457" s="14">
        <v>0</v>
      </c>
      <c r="I457" s="14">
        <v>1000</v>
      </c>
      <c r="J457" s="14">
        <v>0</v>
      </c>
      <c r="K457" s="14">
        <v>0</v>
      </c>
      <c r="L457" s="14">
        <v>0</v>
      </c>
      <c r="M457" s="14">
        <v>0</v>
      </c>
      <c r="N457" s="23">
        <v>0</v>
      </c>
      <c r="O457" s="46">
        <v>0</v>
      </c>
      <c r="Q457" s="38"/>
    </row>
    <row r="458" spans="1:17" x14ac:dyDescent="0.25">
      <c r="A458" s="7" t="s">
        <v>236</v>
      </c>
      <c r="B458" s="3" t="s">
        <v>246</v>
      </c>
      <c r="C458" s="14">
        <v>1000</v>
      </c>
      <c r="D458" s="14">
        <v>0</v>
      </c>
      <c r="E458" s="14">
        <v>0</v>
      </c>
      <c r="F458" s="14">
        <v>0</v>
      </c>
      <c r="G458" s="14">
        <v>2500000</v>
      </c>
      <c r="H458" s="14">
        <v>2500000</v>
      </c>
      <c r="I458" s="14">
        <v>2501000</v>
      </c>
      <c r="J458" s="14">
        <v>0</v>
      </c>
      <c r="K458" s="14">
        <v>57688.59</v>
      </c>
      <c r="L458" s="14">
        <v>91399.390000000014</v>
      </c>
      <c r="M458" s="14">
        <v>2324281.85</v>
      </c>
      <c r="N458" s="33">
        <v>2473369.83</v>
      </c>
      <c r="O458" s="31">
        <v>0.98895235105957624</v>
      </c>
      <c r="Q458" s="38"/>
    </row>
    <row r="459" spans="1:17" x14ac:dyDescent="0.25">
      <c r="A459" s="7" t="s">
        <v>236</v>
      </c>
      <c r="B459" s="3" t="s">
        <v>245</v>
      </c>
      <c r="C459" s="14">
        <v>1000</v>
      </c>
      <c r="D459" s="14">
        <v>0</v>
      </c>
      <c r="E459" s="14">
        <v>0</v>
      </c>
      <c r="F459" s="14">
        <v>0</v>
      </c>
      <c r="G459" s="14">
        <v>7220000</v>
      </c>
      <c r="H459" s="14">
        <v>7220000</v>
      </c>
      <c r="I459" s="14">
        <v>7221000</v>
      </c>
      <c r="J459" s="14">
        <v>0</v>
      </c>
      <c r="K459" s="14">
        <v>0</v>
      </c>
      <c r="L459" s="14">
        <v>0</v>
      </c>
      <c r="M459" s="14">
        <v>7219900</v>
      </c>
      <c r="N459" s="14">
        <v>7219900</v>
      </c>
      <c r="O459" s="31">
        <v>0.99984766652818169</v>
      </c>
      <c r="Q459" s="38"/>
    </row>
    <row r="460" spans="1:17" x14ac:dyDescent="0.25">
      <c r="A460" s="7" t="s">
        <v>236</v>
      </c>
      <c r="B460" s="3" t="s">
        <v>244</v>
      </c>
      <c r="C460" s="14">
        <v>1000</v>
      </c>
      <c r="D460" s="14">
        <v>0</v>
      </c>
      <c r="E460" s="14">
        <v>0</v>
      </c>
      <c r="F460" s="14">
        <v>0</v>
      </c>
      <c r="G460" s="14">
        <v>6000000</v>
      </c>
      <c r="H460" s="14">
        <v>6000000</v>
      </c>
      <c r="I460" s="14">
        <v>6001000</v>
      </c>
      <c r="J460" s="14">
        <v>0</v>
      </c>
      <c r="K460" s="14">
        <v>0</v>
      </c>
      <c r="L460" s="14">
        <v>2567585.27</v>
      </c>
      <c r="M460" s="14">
        <v>3438425.6999999997</v>
      </c>
      <c r="N460" s="33">
        <v>6006010.9699999997</v>
      </c>
      <c r="O460" s="31">
        <v>1.0008350224962506</v>
      </c>
      <c r="Q460" s="38"/>
    </row>
    <row r="461" spans="1:17" x14ac:dyDescent="0.25">
      <c r="A461" s="7" t="s">
        <v>236</v>
      </c>
      <c r="B461" s="3" t="s">
        <v>243</v>
      </c>
      <c r="C461" s="14">
        <v>1000</v>
      </c>
      <c r="D461" s="14">
        <v>0</v>
      </c>
      <c r="E461" s="14">
        <v>0</v>
      </c>
      <c r="F461" s="14">
        <v>0</v>
      </c>
      <c r="G461" s="14">
        <v>422000</v>
      </c>
      <c r="H461" s="14">
        <v>422000</v>
      </c>
      <c r="I461" s="14">
        <v>422100</v>
      </c>
      <c r="J461" s="14">
        <v>0</v>
      </c>
      <c r="K461" s="14">
        <v>0</v>
      </c>
      <c r="L461" s="14">
        <v>0</v>
      </c>
      <c r="M461" s="14">
        <v>422000</v>
      </c>
      <c r="N461" s="14">
        <v>422000</v>
      </c>
      <c r="O461" s="31">
        <v>0.99976308931532809</v>
      </c>
      <c r="Q461" s="38"/>
    </row>
    <row r="462" spans="1:17" x14ac:dyDescent="0.25">
      <c r="A462" s="7" t="s">
        <v>236</v>
      </c>
      <c r="B462" s="3" t="s">
        <v>242</v>
      </c>
      <c r="C462" s="14">
        <v>1000</v>
      </c>
      <c r="D462" s="14">
        <v>0</v>
      </c>
      <c r="E462" s="14">
        <v>0</v>
      </c>
      <c r="F462" s="14">
        <v>0</v>
      </c>
      <c r="G462" s="14">
        <v>0</v>
      </c>
      <c r="H462" s="14">
        <v>0</v>
      </c>
      <c r="I462" s="14">
        <v>1000</v>
      </c>
      <c r="J462" s="14">
        <v>0</v>
      </c>
      <c r="K462" s="14">
        <v>0</v>
      </c>
      <c r="L462" s="14">
        <v>0</v>
      </c>
      <c r="M462" s="14">
        <v>0</v>
      </c>
      <c r="N462" s="33">
        <v>0</v>
      </c>
      <c r="O462" s="31">
        <v>0</v>
      </c>
      <c r="Q462" s="38"/>
    </row>
    <row r="463" spans="1:17" x14ac:dyDescent="0.25">
      <c r="A463" s="7" t="s">
        <v>236</v>
      </c>
      <c r="B463" s="3" t="s">
        <v>241</v>
      </c>
      <c r="C463" s="14">
        <v>1000</v>
      </c>
      <c r="D463" s="14">
        <v>0</v>
      </c>
      <c r="E463" s="14">
        <v>0</v>
      </c>
      <c r="F463" s="14">
        <v>0</v>
      </c>
      <c r="G463" s="14">
        <v>107575000</v>
      </c>
      <c r="H463" s="14">
        <v>107575000</v>
      </c>
      <c r="I463" s="14">
        <v>107576000</v>
      </c>
      <c r="J463" s="14">
        <v>0</v>
      </c>
      <c r="K463" s="14">
        <v>0</v>
      </c>
      <c r="L463" s="14">
        <v>0</v>
      </c>
      <c r="M463" s="14">
        <v>107529603</v>
      </c>
      <c r="N463" s="33">
        <v>107529603</v>
      </c>
      <c r="O463" s="31">
        <v>0.99956870491559457</v>
      </c>
      <c r="Q463" s="38"/>
    </row>
    <row r="464" spans="1:17" x14ac:dyDescent="0.25">
      <c r="A464" s="7" t="s">
        <v>236</v>
      </c>
      <c r="B464" s="3" t="s">
        <v>240</v>
      </c>
      <c r="C464" s="14">
        <v>0</v>
      </c>
      <c r="D464" s="14">
        <v>0</v>
      </c>
      <c r="E464" s="14">
        <v>0</v>
      </c>
      <c r="F464" s="14">
        <v>1800000</v>
      </c>
      <c r="G464" s="14">
        <v>0</v>
      </c>
      <c r="H464" s="14">
        <v>1800000</v>
      </c>
      <c r="I464" s="14">
        <v>1800000</v>
      </c>
      <c r="J464" s="14">
        <v>0</v>
      </c>
      <c r="K464" s="14">
        <v>0</v>
      </c>
      <c r="L464" s="14">
        <v>1800000</v>
      </c>
      <c r="M464" s="14">
        <v>0</v>
      </c>
      <c r="N464" s="33">
        <v>1800000</v>
      </c>
      <c r="O464" s="31">
        <v>1</v>
      </c>
      <c r="Q464" s="38"/>
    </row>
    <row r="465" spans="1:17" x14ac:dyDescent="0.25">
      <c r="A465" s="7" t="s">
        <v>236</v>
      </c>
      <c r="B465" s="3" t="s">
        <v>239</v>
      </c>
      <c r="C465" s="14">
        <v>0</v>
      </c>
      <c r="D465" s="14">
        <v>0</v>
      </c>
      <c r="E465" s="14">
        <v>0</v>
      </c>
      <c r="F465" s="14">
        <v>2000000</v>
      </c>
      <c r="G465" s="14">
        <v>0</v>
      </c>
      <c r="H465" s="14">
        <v>2000000</v>
      </c>
      <c r="I465" s="14">
        <v>2000000</v>
      </c>
      <c r="J465" s="14">
        <v>0</v>
      </c>
      <c r="K465" s="14">
        <v>0</v>
      </c>
      <c r="L465" s="14">
        <v>0</v>
      </c>
      <c r="M465" s="14">
        <v>2000000</v>
      </c>
      <c r="N465" s="33">
        <v>2000000</v>
      </c>
      <c r="O465" s="31">
        <v>1</v>
      </c>
      <c r="Q465" s="38"/>
    </row>
    <row r="466" spans="1:17" x14ac:dyDescent="0.25">
      <c r="A466" s="7" t="s">
        <v>236</v>
      </c>
      <c r="B466" s="3" t="s">
        <v>238</v>
      </c>
      <c r="C466" s="14">
        <v>0</v>
      </c>
      <c r="D466" s="14">
        <v>0</v>
      </c>
      <c r="E466" s="14">
        <v>0</v>
      </c>
      <c r="F466" s="14">
        <v>15200000</v>
      </c>
      <c r="G466" s="14">
        <v>0</v>
      </c>
      <c r="H466" s="14">
        <v>15200000</v>
      </c>
      <c r="I466" s="14">
        <v>15200000</v>
      </c>
      <c r="J466" s="14">
        <v>0</v>
      </c>
      <c r="K466" s="14">
        <v>0</v>
      </c>
      <c r="L466" s="14">
        <v>0</v>
      </c>
      <c r="M466" s="14">
        <v>15200000</v>
      </c>
      <c r="N466" s="33">
        <v>15200000</v>
      </c>
      <c r="O466" s="31">
        <v>1</v>
      </c>
      <c r="Q466" s="38"/>
    </row>
    <row r="467" spans="1:17" x14ac:dyDescent="0.25">
      <c r="A467" s="7" t="s">
        <v>236</v>
      </c>
      <c r="B467" s="7" t="s">
        <v>237</v>
      </c>
      <c r="C467" s="14">
        <v>0</v>
      </c>
      <c r="D467" s="14">
        <v>0</v>
      </c>
      <c r="E467" s="14">
        <v>0</v>
      </c>
      <c r="F467" s="14">
        <v>0</v>
      </c>
      <c r="G467" s="14">
        <v>0</v>
      </c>
      <c r="H467" s="14">
        <v>0</v>
      </c>
      <c r="I467" s="14">
        <v>0</v>
      </c>
      <c r="J467" s="14">
        <v>-15290</v>
      </c>
      <c r="K467" s="14">
        <v>15290</v>
      </c>
      <c r="L467" s="14">
        <v>0</v>
      </c>
      <c r="M467" s="14">
        <v>0</v>
      </c>
      <c r="N467" s="33">
        <v>0</v>
      </c>
      <c r="O467" s="31"/>
      <c r="Q467" s="38"/>
    </row>
    <row r="468" spans="1:17" x14ac:dyDescent="0.25">
      <c r="A468" s="7" t="s">
        <v>236</v>
      </c>
      <c r="B468" s="3" t="s">
        <v>12</v>
      </c>
      <c r="C468" s="14">
        <v>-49743213</v>
      </c>
      <c r="D468" s="14">
        <v>0</v>
      </c>
      <c r="E468" s="14">
        <v>0</v>
      </c>
      <c r="F468" s="14">
        <v>0</v>
      </c>
      <c r="G468" s="14">
        <v>18563400</v>
      </c>
      <c r="H468" s="14">
        <v>18563400</v>
      </c>
      <c r="I468" s="14">
        <v>-31089813</v>
      </c>
      <c r="J468" s="14">
        <v>926444.49000006914</v>
      </c>
      <c r="K468" s="14">
        <v>-47422883.060000002</v>
      </c>
      <c r="L468" s="14">
        <v>21480969.680000097</v>
      </c>
      <c r="M468" s="14">
        <v>-439699</v>
      </c>
      <c r="N468" s="33">
        <v>-25455167.889999837</v>
      </c>
      <c r="O468" s="31">
        <v>0.81876233510956908</v>
      </c>
      <c r="Q468" s="38"/>
    </row>
    <row r="469" spans="1:17" x14ac:dyDescent="0.25">
      <c r="A469" s="7" t="s">
        <v>236</v>
      </c>
      <c r="B469" s="13" t="s">
        <v>0</v>
      </c>
      <c r="C469" s="18">
        <v>1436121087</v>
      </c>
      <c r="D469" s="18">
        <v>0</v>
      </c>
      <c r="E469" s="18">
        <v>0</v>
      </c>
      <c r="F469" s="18">
        <v>3800000</v>
      </c>
      <c r="G469" s="18">
        <v>125342000</v>
      </c>
      <c r="H469" s="18">
        <v>129142000</v>
      </c>
      <c r="I469" s="18">
        <v>1565353087</v>
      </c>
      <c r="J469" s="18">
        <f t="shared" ref="J469:M469" si="12">SUM(J443:J468)</f>
        <v>264725046.51000005</v>
      </c>
      <c r="K469" s="18">
        <f t="shared" si="12"/>
        <v>225593502.89999998</v>
      </c>
      <c r="L469" s="18">
        <f t="shared" si="12"/>
        <v>271853535.55000007</v>
      </c>
      <c r="M469" s="18">
        <f t="shared" si="12"/>
        <v>794879149.11000037</v>
      </c>
      <c r="N469" s="30">
        <v>1557051234.0699999</v>
      </c>
      <c r="O469" s="32">
        <v>0.99469649819012362</v>
      </c>
      <c r="Q469" s="38"/>
    </row>
    <row r="470" spans="1:17" x14ac:dyDescent="0.25">
      <c r="A470" s="7" t="s">
        <v>192</v>
      </c>
      <c r="B470" s="13" t="s">
        <v>219</v>
      </c>
      <c r="C470" s="14"/>
      <c r="D470" s="14"/>
      <c r="E470" s="14"/>
      <c r="F470" s="14"/>
      <c r="G470" s="14"/>
      <c r="H470" s="14"/>
      <c r="I470" s="14"/>
      <c r="J470" s="14"/>
      <c r="K470" s="14"/>
      <c r="L470" s="14"/>
      <c r="M470" s="14"/>
      <c r="N470" s="33"/>
      <c r="O470" s="31"/>
      <c r="Q470" s="38"/>
    </row>
    <row r="471" spans="1:17" x14ac:dyDescent="0.25">
      <c r="A471" s="7" t="s">
        <v>192</v>
      </c>
      <c r="B471" s="3" t="s">
        <v>218</v>
      </c>
      <c r="C471" s="14">
        <v>11792100</v>
      </c>
      <c r="D471" s="14">
        <v>0</v>
      </c>
      <c r="E471" s="14">
        <v>0</v>
      </c>
      <c r="F471" s="14">
        <v>0</v>
      </c>
      <c r="G471" s="14">
        <v>52231700</v>
      </c>
      <c r="H471" s="14">
        <v>52231700</v>
      </c>
      <c r="I471" s="14">
        <v>64023800</v>
      </c>
      <c r="J471" s="14">
        <v>-25757632.579999998</v>
      </c>
      <c r="K471" s="14">
        <v>0</v>
      </c>
      <c r="L471" s="14">
        <v>25757488.659999996</v>
      </c>
      <c r="M471" s="14">
        <v>62698245.390000001</v>
      </c>
      <c r="N471" s="33">
        <v>62698101.469999999</v>
      </c>
      <c r="O471" s="31">
        <v>0.97929366063869994</v>
      </c>
      <c r="P471" s="38"/>
      <c r="Q471" s="38"/>
    </row>
    <row r="472" spans="1:17" x14ac:dyDescent="0.25">
      <c r="A472" s="7" t="s">
        <v>192</v>
      </c>
      <c r="B472" s="3" t="s">
        <v>217</v>
      </c>
      <c r="C472" s="14">
        <v>9350000</v>
      </c>
      <c r="D472" s="14">
        <v>0</v>
      </c>
      <c r="E472" s="14">
        <v>0</v>
      </c>
      <c r="F472" s="14">
        <v>0</v>
      </c>
      <c r="G472" s="14">
        <v>530200</v>
      </c>
      <c r="H472" s="14">
        <v>530200</v>
      </c>
      <c r="I472" s="14">
        <v>9880200</v>
      </c>
      <c r="J472" s="14">
        <v>-59073.4</v>
      </c>
      <c r="K472" s="14">
        <v>9073.4000000000015</v>
      </c>
      <c r="L472" s="14">
        <v>-2860</v>
      </c>
      <c r="M472" s="14">
        <v>1510345.72</v>
      </c>
      <c r="N472" s="33">
        <v>1457485.72</v>
      </c>
      <c r="O472" s="31">
        <v>0.14751581142082143</v>
      </c>
      <c r="P472" s="38"/>
      <c r="Q472" s="38"/>
    </row>
    <row r="473" spans="1:17" x14ac:dyDescent="0.25">
      <c r="A473" s="7" t="s">
        <v>192</v>
      </c>
      <c r="B473" s="3" t="s">
        <v>216</v>
      </c>
      <c r="C473" s="14">
        <v>9297200</v>
      </c>
      <c r="D473" s="14">
        <v>0</v>
      </c>
      <c r="E473" s="14">
        <v>0</v>
      </c>
      <c r="F473" s="14">
        <v>0</v>
      </c>
      <c r="G473" s="14">
        <v>1205700</v>
      </c>
      <c r="H473" s="14">
        <v>1205700</v>
      </c>
      <c r="I473" s="14">
        <v>10502900</v>
      </c>
      <c r="J473" s="14">
        <v>0</v>
      </c>
      <c r="K473" s="14">
        <v>0</v>
      </c>
      <c r="L473" s="14">
        <v>0</v>
      </c>
      <c r="M473" s="14">
        <v>0</v>
      </c>
      <c r="N473" s="33">
        <v>0</v>
      </c>
      <c r="O473" s="31">
        <v>0</v>
      </c>
      <c r="P473" s="38"/>
      <c r="Q473" s="38"/>
    </row>
    <row r="474" spans="1:17" x14ac:dyDescent="0.25">
      <c r="A474" s="7" t="s">
        <v>192</v>
      </c>
      <c r="B474" s="3" t="s">
        <v>215</v>
      </c>
      <c r="C474" s="14">
        <v>5000000</v>
      </c>
      <c r="D474" s="14">
        <v>0</v>
      </c>
      <c r="E474" s="14">
        <v>0</v>
      </c>
      <c r="F474" s="14">
        <v>0</v>
      </c>
      <c r="G474" s="14">
        <v>0</v>
      </c>
      <c r="H474" s="14">
        <v>0</v>
      </c>
      <c r="I474" s="14">
        <v>5000000</v>
      </c>
      <c r="J474" s="14">
        <v>0</v>
      </c>
      <c r="K474" s="14">
        <v>1249999.5</v>
      </c>
      <c r="L474" s="14">
        <v>2478749.5</v>
      </c>
      <c r="M474" s="14">
        <v>1129491.5999999996</v>
      </c>
      <c r="N474" s="33">
        <v>4858240.5999999996</v>
      </c>
      <c r="O474" s="31">
        <v>0.97164811999999989</v>
      </c>
      <c r="P474" s="38"/>
      <c r="Q474" s="38"/>
    </row>
    <row r="475" spans="1:17" x14ac:dyDescent="0.25">
      <c r="A475" s="7" t="s">
        <v>192</v>
      </c>
      <c r="B475" s="3" t="s">
        <v>214</v>
      </c>
      <c r="C475" s="14">
        <v>2000000</v>
      </c>
      <c r="D475" s="14">
        <v>0</v>
      </c>
      <c r="E475" s="14">
        <v>0</v>
      </c>
      <c r="F475" s="14">
        <v>0</v>
      </c>
      <c r="G475" s="14">
        <v>0</v>
      </c>
      <c r="H475" s="14">
        <v>0</v>
      </c>
      <c r="I475" s="14">
        <v>2000000</v>
      </c>
      <c r="J475" s="14">
        <v>0</v>
      </c>
      <c r="K475" s="14">
        <v>1000000</v>
      </c>
      <c r="L475" s="14">
        <v>500000</v>
      </c>
      <c r="M475" s="14">
        <v>500000</v>
      </c>
      <c r="N475" s="33">
        <v>2000000</v>
      </c>
      <c r="O475" s="31">
        <v>1</v>
      </c>
      <c r="P475" s="38"/>
      <c r="Q475" s="38"/>
    </row>
    <row r="476" spans="1:17" x14ac:dyDescent="0.25">
      <c r="A476" s="7" t="s">
        <v>192</v>
      </c>
      <c r="B476" s="3" t="s">
        <v>213</v>
      </c>
      <c r="C476" s="14">
        <v>1821800</v>
      </c>
      <c r="D476" s="14">
        <v>0</v>
      </c>
      <c r="E476" s="14">
        <v>0</v>
      </c>
      <c r="F476" s="14">
        <v>0</v>
      </c>
      <c r="G476" s="14">
        <v>725000</v>
      </c>
      <c r="H476" s="14">
        <v>725000</v>
      </c>
      <c r="I476" s="14">
        <v>2546800</v>
      </c>
      <c r="J476" s="14">
        <v>0</v>
      </c>
      <c r="K476" s="14">
        <v>0</v>
      </c>
      <c r="L476" s="14">
        <v>0</v>
      </c>
      <c r="M476" s="14">
        <v>0</v>
      </c>
      <c r="N476" s="33">
        <v>0</v>
      </c>
      <c r="O476" s="31">
        <v>0</v>
      </c>
      <c r="P476" s="38"/>
      <c r="Q476" s="38"/>
    </row>
    <row r="477" spans="1:17" x14ac:dyDescent="0.25">
      <c r="A477" s="7" t="s">
        <v>192</v>
      </c>
      <c r="B477" s="3" t="s">
        <v>212</v>
      </c>
      <c r="C477" s="14">
        <v>1500000</v>
      </c>
      <c r="D477" s="14">
        <v>0</v>
      </c>
      <c r="E477" s="14">
        <v>0</v>
      </c>
      <c r="F477" s="14">
        <v>0</v>
      </c>
      <c r="G477" s="14">
        <v>-1048700</v>
      </c>
      <c r="H477" s="14">
        <v>-1048700</v>
      </c>
      <c r="I477" s="14">
        <v>451300</v>
      </c>
      <c r="J477" s="14">
        <v>-7462.18</v>
      </c>
      <c r="K477" s="14">
        <v>0</v>
      </c>
      <c r="L477" s="14">
        <v>160539.93</v>
      </c>
      <c r="M477" s="14">
        <v>240509.41999999998</v>
      </c>
      <c r="N477" s="33">
        <v>393587.17</v>
      </c>
      <c r="O477" s="31">
        <v>0.87211870152891646</v>
      </c>
      <c r="P477" s="38"/>
      <c r="Q477" s="38"/>
    </row>
    <row r="478" spans="1:17" x14ac:dyDescent="0.25">
      <c r="A478" s="7" t="s">
        <v>192</v>
      </c>
      <c r="B478" s="3" t="s">
        <v>211</v>
      </c>
      <c r="C478" s="14">
        <v>733900</v>
      </c>
      <c r="D478" s="14">
        <v>0</v>
      </c>
      <c r="E478" s="14">
        <v>0</v>
      </c>
      <c r="F478" s="14">
        <v>0</v>
      </c>
      <c r="G478" s="14">
        <v>-77500</v>
      </c>
      <c r="H478" s="14">
        <v>-77500</v>
      </c>
      <c r="I478" s="14">
        <v>656400</v>
      </c>
      <c r="J478" s="14">
        <v>0</v>
      </c>
      <c r="K478" s="14">
        <v>0</v>
      </c>
      <c r="L478" s="14">
        <v>0</v>
      </c>
      <c r="M478" s="14">
        <v>0</v>
      </c>
      <c r="N478" s="33">
        <v>0</v>
      </c>
      <c r="O478" s="31">
        <v>0</v>
      </c>
      <c r="P478" s="38"/>
      <c r="Q478" s="38"/>
    </row>
    <row r="479" spans="1:17" x14ac:dyDescent="0.25">
      <c r="A479" s="7" t="s">
        <v>192</v>
      </c>
      <c r="B479" s="3" t="s">
        <v>210</v>
      </c>
      <c r="C479" s="14">
        <v>520000</v>
      </c>
      <c r="D479" s="14">
        <v>0</v>
      </c>
      <c r="E479" s="14">
        <v>0</v>
      </c>
      <c r="F479" s="14">
        <v>0</v>
      </c>
      <c r="G479" s="14">
        <v>-150000</v>
      </c>
      <c r="H479" s="14">
        <v>-150000</v>
      </c>
      <c r="I479" s="14">
        <v>370000</v>
      </c>
      <c r="J479" s="14">
        <v>0</v>
      </c>
      <c r="K479" s="14">
        <v>15000</v>
      </c>
      <c r="L479" s="14">
        <v>60000</v>
      </c>
      <c r="M479" s="14">
        <v>295000</v>
      </c>
      <c r="N479" s="33">
        <v>370000</v>
      </c>
      <c r="O479" s="31">
        <v>1</v>
      </c>
      <c r="P479" s="38"/>
      <c r="Q479" s="38"/>
    </row>
    <row r="480" spans="1:17" x14ac:dyDescent="0.25">
      <c r="A480" s="7" t="s">
        <v>192</v>
      </c>
      <c r="B480" s="3" t="s">
        <v>209</v>
      </c>
      <c r="C480" s="14">
        <v>335300</v>
      </c>
      <c r="D480" s="14">
        <v>0</v>
      </c>
      <c r="E480" s="14">
        <v>0</v>
      </c>
      <c r="F480" s="14">
        <v>0</v>
      </c>
      <c r="G480" s="14">
        <v>-183700</v>
      </c>
      <c r="H480" s="14">
        <v>-183700</v>
      </c>
      <c r="I480" s="14">
        <v>151600</v>
      </c>
      <c r="J480" s="14">
        <v>0</v>
      </c>
      <c r="K480" s="14">
        <v>51035.11</v>
      </c>
      <c r="L480" s="14">
        <v>90430.080000000002</v>
      </c>
      <c r="M480" s="14">
        <v>10108.799999999988</v>
      </c>
      <c r="N480" s="33">
        <v>151573.99</v>
      </c>
      <c r="O480" s="31">
        <v>0.99982843007915556</v>
      </c>
      <c r="P480" s="38"/>
      <c r="Q480" s="38"/>
    </row>
    <row r="481" spans="1:17" x14ac:dyDescent="0.25">
      <c r="A481" s="7" t="s">
        <v>192</v>
      </c>
      <c r="B481" s="3" t="s">
        <v>208</v>
      </c>
      <c r="C481" s="14">
        <v>202500</v>
      </c>
      <c r="D481" s="14">
        <v>0</v>
      </c>
      <c r="E481" s="14">
        <v>0</v>
      </c>
      <c r="F481" s="14">
        <v>0</v>
      </c>
      <c r="G481" s="14">
        <v>0</v>
      </c>
      <c r="H481" s="14">
        <v>0</v>
      </c>
      <c r="I481" s="14">
        <v>202500</v>
      </c>
      <c r="J481" s="14">
        <v>0</v>
      </c>
      <c r="K481" s="14">
        <v>80000</v>
      </c>
      <c r="L481" s="14">
        <v>0</v>
      </c>
      <c r="M481" s="14">
        <v>122500</v>
      </c>
      <c r="N481" s="33">
        <v>202500</v>
      </c>
      <c r="O481" s="31">
        <v>1</v>
      </c>
      <c r="P481" s="38"/>
      <c r="Q481" s="38"/>
    </row>
    <row r="482" spans="1:17" x14ac:dyDescent="0.25">
      <c r="A482" s="7" t="s">
        <v>192</v>
      </c>
      <c r="B482" s="3" t="s">
        <v>207</v>
      </c>
      <c r="C482" s="14">
        <v>200000</v>
      </c>
      <c r="D482" s="14">
        <v>0</v>
      </c>
      <c r="E482" s="14">
        <v>0</v>
      </c>
      <c r="F482" s="14">
        <v>0</v>
      </c>
      <c r="G482" s="14">
        <v>-170000</v>
      </c>
      <c r="H482" s="14">
        <v>-170000</v>
      </c>
      <c r="I482" s="14">
        <v>30000</v>
      </c>
      <c r="J482" s="14">
        <v>0</v>
      </c>
      <c r="K482" s="14">
        <v>0</v>
      </c>
      <c r="L482" s="14">
        <v>0</v>
      </c>
      <c r="M482" s="14">
        <v>30000</v>
      </c>
      <c r="N482" s="33">
        <v>30000</v>
      </c>
      <c r="O482" s="31">
        <v>1</v>
      </c>
      <c r="P482" s="38"/>
      <c r="Q482" s="38"/>
    </row>
    <row r="483" spans="1:17" x14ac:dyDescent="0.25">
      <c r="A483" s="7" t="s">
        <v>192</v>
      </c>
      <c r="B483" s="3" t="s">
        <v>206</v>
      </c>
      <c r="C483" s="14">
        <v>50000</v>
      </c>
      <c r="D483" s="14">
        <v>0</v>
      </c>
      <c r="E483" s="14">
        <v>0</v>
      </c>
      <c r="F483" s="14">
        <v>0</v>
      </c>
      <c r="G483" s="14">
        <v>0</v>
      </c>
      <c r="H483" s="14">
        <v>0</v>
      </c>
      <c r="I483" s="14">
        <v>50000</v>
      </c>
      <c r="J483" s="14">
        <v>0</v>
      </c>
      <c r="K483" s="14">
        <v>0</v>
      </c>
      <c r="L483" s="14">
        <v>0</v>
      </c>
      <c r="M483" s="14">
        <v>50000</v>
      </c>
      <c r="N483" s="33">
        <v>50000</v>
      </c>
      <c r="O483" s="31">
        <v>1</v>
      </c>
      <c r="P483" s="38"/>
      <c r="Q483" s="38"/>
    </row>
    <row r="484" spans="1:17" x14ac:dyDescent="0.25">
      <c r="A484" s="7" t="s">
        <v>192</v>
      </c>
      <c r="B484" s="3" t="s">
        <v>205</v>
      </c>
      <c r="C484" s="14">
        <v>2000</v>
      </c>
      <c r="D484" s="14">
        <v>0</v>
      </c>
      <c r="E484" s="14">
        <v>0</v>
      </c>
      <c r="F484" s="14">
        <v>0</v>
      </c>
      <c r="G484" s="14">
        <v>0</v>
      </c>
      <c r="H484" s="14">
        <v>0</v>
      </c>
      <c r="I484" s="14">
        <v>2000</v>
      </c>
      <c r="J484" s="14">
        <v>20376621.850000001</v>
      </c>
      <c r="K484" s="14">
        <v>20097284.309999995</v>
      </c>
      <c r="L484" s="14">
        <v>19519131.450000003</v>
      </c>
      <c r="M484" s="14">
        <v>17717530.75</v>
      </c>
      <c r="N484" s="33">
        <v>77710568.359999999</v>
      </c>
      <c r="O484" s="31">
        <v>38855.284180000002</v>
      </c>
      <c r="P484" s="38"/>
      <c r="Q484" s="38"/>
    </row>
    <row r="485" spans="1:17" x14ac:dyDescent="0.25">
      <c r="A485" s="7" t="s">
        <v>192</v>
      </c>
      <c r="B485" s="7" t="s">
        <v>204</v>
      </c>
      <c r="C485" s="14">
        <v>0</v>
      </c>
      <c r="D485" s="14">
        <v>0</v>
      </c>
      <c r="E485" s="14">
        <v>0</v>
      </c>
      <c r="F485" s="14">
        <v>0</v>
      </c>
      <c r="G485" s="14">
        <v>0</v>
      </c>
      <c r="H485" s="14">
        <v>0</v>
      </c>
      <c r="I485" s="14">
        <v>0</v>
      </c>
      <c r="J485" s="14">
        <v>0</v>
      </c>
      <c r="K485" s="14">
        <v>0</v>
      </c>
      <c r="L485" s="14">
        <v>0</v>
      </c>
      <c r="M485" s="14">
        <v>40000</v>
      </c>
      <c r="N485" s="33">
        <v>40000</v>
      </c>
      <c r="O485" s="31"/>
      <c r="P485" s="38"/>
      <c r="Q485" s="38"/>
    </row>
    <row r="486" spans="1:17" x14ac:dyDescent="0.25">
      <c r="A486" s="7" t="s">
        <v>192</v>
      </c>
      <c r="B486" s="3" t="s">
        <v>203</v>
      </c>
      <c r="C486" s="14">
        <v>0</v>
      </c>
      <c r="D486" s="14">
        <v>0</v>
      </c>
      <c r="E486" s="14">
        <v>0</v>
      </c>
      <c r="F486" s="14">
        <v>0</v>
      </c>
      <c r="G486" s="14">
        <v>0</v>
      </c>
      <c r="H486" s="14">
        <v>0</v>
      </c>
      <c r="I486" s="14">
        <v>0</v>
      </c>
      <c r="J486" s="14">
        <v>-19278.12</v>
      </c>
      <c r="K486" s="14">
        <v>258762.74</v>
      </c>
      <c r="L486" s="14">
        <v>874957.39</v>
      </c>
      <c r="M486" s="14">
        <v>394306.23</v>
      </c>
      <c r="N486" s="33">
        <v>1508748.24</v>
      </c>
      <c r="O486" s="31"/>
      <c r="P486" s="38"/>
      <c r="Q486" s="38"/>
    </row>
    <row r="487" spans="1:17" x14ac:dyDescent="0.25">
      <c r="A487" s="7" t="s">
        <v>192</v>
      </c>
      <c r="B487" s="3" t="s">
        <v>202</v>
      </c>
      <c r="C487" s="14">
        <v>0</v>
      </c>
      <c r="D487" s="14">
        <v>0</v>
      </c>
      <c r="E487" s="14">
        <v>0</v>
      </c>
      <c r="F487" s="14">
        <v>0</v>
      </c>
      <c r="G487" s="14">
        <v>0</v>
      </c>
      <c r="H487" s="14">
        <v>0</v>
      </c>
      <c r="I487" s="14">
        <v>0</v>
      </c>
      <c r="J487" s="14">
        <v>0</v>
      </c>
      <c r="K487" s="14">
        <v>2962507</v>
      </c>
      <c r="L487" s="14">
        <v>721466</v>
      </c>
      <c r="M487" s="14">
        <v>161027</v>
      </c>
      <c r="N487" s="33">
        <v>3845000</v>
      </c>
      <c r="O487" s="31"/>
      <c r="P487" s="38"/>
      <c r="Q487" s="38"/>
    </row>
    <row r="488" spans="1:17" x14ac:dyDescent="0.25">
      <c r="A488" s="7" t="s">
        <v>192</v>
      </c>
      <c r="B488" s="3" t="s">
        <v>201</v>
      </c>
      <c r="C488" s="14">
        <v>0</v>
      </c>
      <c r="D488" s="14">
        <v>0</v>
      </c>
      <c r="E488" s="14">
        <v>0</v>
      </c>
      <c r="F488" s="14">
        <v>0</v>
      </c>
      <c r="G488" s="14">
        <v>0</v>
      </c>
      <c r="H488" s="14">
        <v>0</v>
      </c>
      <c r="I488" s="14">
        <v>0</v>
      </c>
      <c r="J488" s="14">
        <v>-106673</v>
      </c>
      <c r="K488" s="14">
        <v>0</v>
      </c>
      <c r="L488" s="14">
        <v>0</v>
      </c>
      <c r="M488" s="14">
        <v>216673</v>
      </c>
      <c r="N488" s="33">
        <v>110000</v>
      </c>
      <c r="O488" s="31"/>
      <c r="P488" s="38"/>
      <c r="Q488" s="38"/>
    </row>
    <row r="489" spans="1:17" x14ac:dyDescent="0.25">
      <c r="A489" s="7" t="s">
        <v>192</v>
      </c>
      <c r="B489" s="3" t="s">
        <v>200</v>
      </c>
      <c r="C489" s="14">
        <v>0</v>
      </c>
      <c r="D489" s="14">
        <v>0</v>
      </c>
      <c r="E489" s="14">
        <v>0</v>
      </c>
      <c r="F489" s="14">
        <v>0</v>
      </c>
      <c r="G489" s="14">
        <v>0</v>
      </c>
      <c r="H489" s="14">
        <v>0</v>
      </c>
      <c r="I489" s="14">
        <v>0</v>
      </c>
      <c r="J489" s="14">
        <v>0</v>
      </c>
      <c r="K489" s="14">
        <v>0</v>
      </c>
      <c r="L489" s="14">
        <v>209192.39</v>
      </c>
      <c r="M489" s="14">
        <v>258307.62</v>
      </c>
      <c r="N489" s="33">
        <v>467500.01</v>
      </c>
      <c r="O489" s="31"/>
      <c r="P489" s="38"/>
      <c r="Q489" s="38"/>
    </row>
    <row r="490" spans="1:17" x14ac:dyDescent="0.25">
      <c r="A490" s="7" t="s">
        <v>192</v>
      </c>
      <c r="B490" s="3" t="s">
        <v>199</v>
      </c>
      <c r="C490" s="14">
        <v>0</v>
      </c>
      <c r="D490" s="14">
        <v>0</v>
      </c>
      <c r="E490" s="14">
        <v>0</v>
      </c>
      <c r="F490" s="14">
        <v>0</v>
      </c>
      <c r="G490" s="14">
        <v>0</v>
      </c>
      <c r="H490" s="14">
        <v>0</v>
      </c>
      <c r="I490" s="14">
        <v>0</v>
      </c>
      <c r="J490" s="14">
        <v>0</v>
      </c>
      <c r="K490" s="14">
        <v>540000</v>
      </c>
      <c r="L490" s="14">
        <v>540000</v>
      </c>
      <c r="M490" s="14">
        <v>120000</v>
      </c>
      <c r="N490" s="33">
        <v>1200000</v>
      </c>
      <c r="O490" s="31"/>
      <c r="P490" s="38"/>
      <c r="Q490" s="38"/>
    </row>
    <row r="491" spans="1:17" x14ac:dyDescent="0.25">
      <c r="A491" s="7" t="s">
        <v>192</v>
      </c>
      <c r="B491" s="7" t="s">
        <v>198</v>
      </c>
      <c r="C491" s="14">
        <v>0</v>
      </c>
      <c r="D491" s="14">
        <v>0</v>
      </c>
      <c r="E491" s="14">
        <v>0</v>
      </c>
      <c r="F491" s="14">
        <v>0</v>
      </c>
      <c r="G491" s="14">
        <v>0</v>
      </c>
      <c r="H491" s="14">
        <v>0</v>
      </c>
      <c r="I491" s="14">
        <v>0</v>
      </c>
      <c r="J491" s="14">
        <v>0</v>
      </c>
      <c r="K491" s="14">
        <v>0</v>
      </c>
      <c r="L491" s="14">
        <v>0</v>
      </c>
      <c r="M491" s="14">
        <v>8400000</v>
      </c>
      <c r="N491" s="33">
        <v>8400000</v>
      </c>
      <c r="O491" s="31"/>
      <c r="P491" s="38"/>
      <c r="Q491" s="38"/>
    </row>
    <row r="492" spans="1:17" x14ac:dyDescent="0.25">
      <c r="A492" s="7" t="s">
        <v>192</v>
      </c>
      <c r="B492" s="3" t="s">
        <v>197</v>
      </c>
      <c r="C492" s="14">
        <v>0</v>
      </c>
      <c r="D492" s="14">
        <v>0</v>
      </c>
      <c r="E492" s="14">
        <v>0</v>
      </c>
      <c r="F492" s="14">
        <v>0</v>
      </c>
      <c r="G492" s="14">
        <v>0</v>
      </c>
      <c r="H492" s="14">
        <v>0</v>
      </c>
      <c r="I492" s="14">
        <v>0</v>
      </c>
      <c r="J492" s="14">
        <v>-75000</v>
      </c>
      <c r="K492" s="14">
        <v>505000</v>
      </c>
      <c r="L492" s="14">
        <v>499700</v>
      </c>
      <c r="M492" s="14">
        <v>257121.46999999997</v>
      </c>
      <c r="N492" s="33">
        <v>1186821.47</v>
      </c>
      <c r="O492" s="31"/>
      <c r="P492" s="38"/>
      <c r="Q492" s="38"/>
    </row>
    <row r="493" spans="1:17" x14ac:dyDescent="0.25">
      <c r="A493" s="7" t="s">
        <v>192</v>
      </c>
      <c r="B493" s="3" t="s">
        <v>196</v>
      </c>
      <c r="C493" s="14">
        <v>0</v>
      </c>
      <c r="D493" s="14">
        <v>0</v>
      </c>
      <c r="E493" s="14">
        <v>0</v>
      </c>
      <c r="F493" s="14">
        <v>0</v>
      </c>
      <c r="G493" s="14">
        <v>0</v>
      </c>
      <c r="H493" s="14">
        <v>0</v>
      </c>
      <c r="I493" s="14">
        <v>0</v>
      </c>
      <c r="J493" s="14">
        <v>50000</v>
      </c>
      <c r="K493" s="14">
        <v>380659.17</v>
      </c>
      <c r="L493" s="14">
        <v>272713.3</v>
      </c>
      <c r="M493" s="14">
        <v>4395946.62</v>
      </c>
      <c r="N493" s="33">
        <v>5099319.09</v>
      </c>
      <c r="O493" s="31"/>
      <c r="P493" s="38"/>
      <c r="Q493" s="38"/>
    </row>
    <row r="494" spans="1:17" x14ac:dyDescent="0.25">
      <c r="A494" s="7" t="s">
        <v>192</v>
      </c>
      <c r="B494" s="3" t="s">
        <v>195</v>
      </c>
      <c r="C494" s="14">
        <v>0</v>
      </c>
      <c r="D494" s="14">
        <v>0</v>
      </c>
      <c r="E494" s="14">
        <v>0</v>
      </c>
      <c r="F494" s="14">
        <v>0</v>
      </c>
      <c r="G494" s="14">
        <v>0</v>
      </c>
      <c r="H494" s="14">
        <v>0</v>
      </c>
      <c r="I494" s="14">
        <v>0</v>
      </c>
      <c r="J494" s="14">
        <v>499000</v>
      </c>
      <c r="K494" s="14">
        <v>0</v>
      </c>
      <c r="L494" s="14">
        <v>-499000</v>
      </c>
      <c r="M494" s="14">
        <v>0</v>
      </c>
      <c r="N494" s="33">
        <v>0</v>
      </c>
      <c r="O494" s="31"/>
      <c r="P494" s="38"/>
      <c r="Q494" s="38"/>
    </row>
    <row r="495" spans="1:17" x14ac:dyDescent="0.25">
      <c r="A495" s="7" t="s">
        <v>192</v>
      </c>
      <c r="B495" s="3" t="s">
        <v>183</v>
      </c>
      <c r="C495" s="14">
        <v>0</v>
      </c>
      <c r="D495" s="14">
        <v>0</v>
      </c>
      <c r="E495" s="14">
        <v>0</v>
      </c>
      <c r="F495" s="14">
        <v>0</v>
      </c>
      <c r="G495" s="14">
        <v>0</v>
      </c>
      <c r="H495" s="14">
        <v>0</v>
      </c>
      <c r="I495" s="14">
        <v>0</v>
      </c>
      <c r="J495" s="14">
        <v>-162486.16</v>
      </c>
      <c r="K495" s="14">
        <v>162486.16</v>
      </c>
      <c r="L495" s="14">
        <v>0</v>
      </c>
      <c r="M495" s="14">
        <v>0</v>
      </c>
      <c r="N495" s="33">
        <v>0</v>
      </c>
      <c r="O495" s="31"/>
      <c r="P495" s="38"/>
      <c r="Q495" s="38"/>
    </row>
    <row r="496" spans="1:17" x14ac:dyDescent="0.25">
      <c r="A496" s="7" t="s">
        <v>192</v>
      </c>
      <c r="B496" s="3" t="s">
        <v>194</v>
      </c>
      <c r="C496" s="14">
        <v>0</v>
      </c>
      <c r="D496" s="14">
        <v>0</v>
      </c>
      <c r="E496" s="14">
        <v>0</v>
      </c>
      <c r="F496" s="14">
        <v>0</v>
      </c>
      <c r="G496" s="14">
        <v>0</v>
      </c>
      <c r="H496" s="14">
        <v>0</v>
      </c>
      <c r="I496" s="14">
        <v>0</v>
      </c>
      <c r="J496" s="14">
        <v>-412684.92</v>
      </c>
      <c r="K496" s="14">
        <v>0</v>
      </c>
      <c r="L496" s="14">
        <v>0</v>
      </c>
      <c r="M496" s="14">
        <v>412684.92</v>
      </c>
      <c r="N496" s="33">
        <v>0</v>
      </c>
      <c r="O496" s="31"/>
      <c r="P496" s="38"/>
      <c r="Q496" s="38"/>
    </row>
    <row r="497" spans="1:17" x14ac:dyDescent="0.25">
      <c r="A497" s="7" t="s">
        <v>192</v>
      </c>
      <c r="B497" s="7" t="s">
        <v>193</v>
      </c>
      <c r="C497" s="14">
        <v>0</v>
      </c>
      <c r="D497" s="14">
        <v>0</v>
      </c>
      <c r="E497" s="14">
        <v>0</v>
      </c>
      <c r="F497" s="14">
        <v>0</v>
      </c>
      <c r="G497" s="14">
        <v>249300</v>
      </c>
      <c r="H497" s="14">
        <v>249300</v>
      </c>
      <c r="I497" s="14">
        <v>249300</v>
      </c>
      <c r="J497" s="14">
        <v>0</v>
      </c>
      <c r="K497" s="14">
        <v>0</v>
      </c>
      <c r="L497" s="14">
        <v>0</v>
      </c>
      <c r="M497" s="14">
        <v>249016.58</v>
      </c>
      <c r="N497" s="33">
        <v>249016.58</v>
      </c>
      <c r="O497" s="31">
        <v>0.99886313678299232</v>
      </c>
      <c r="P497" s="38"/>
      <c r="Q497" s="38"/>
    </row>
    <row r="498" spans="1:17" x14ac:dyDescent="0.25">
      <c r="A498" s="7" t="s">
        <v>192</v>
      </c>
      <c r="B498" s="3" t="s">
        <v>12</v>
      </c>
      <c r="C498" s="14">
        <v>493571914</v>
      </c>
      <c r="D498" s="14">
        <v>0</v>
      </c>
      <c r="E498" s="14">
        <v>100673000</v>
      </c>
      <c r="F498" s="14">
        <v>0</v>
      </c>
      <c r="G498" s="14">
        <v>248025800</v>
      </c>
      <c r="H498" s="14">
        <v>348698800</v>
      </c>
      <c r="I498" s="14">
        <v>842270714</v>
      </c>
      <c r="J498" s="14">
        <v>117367304.74999999</v>
      </c>
      <c r="K498" s="14">
        <v>227541791.30000001</v>
      </c>
      <c r="L498" s="14">
        <v>100139452.43000004</v>
      </c>
      <c r="M498" s="14">
        <v>316948724</v>
      </c>
      <c r="N498" s="33">
        <v>761997272.48000002</v>
      </c>
      <c r="O498" s="31">
        <v>0.90469401323622423</v>
      </c>
      <c r="P498" s="38"/>
      <c r="Q498" s="38"/>
    </row>
    <row r="499" spans="1:17" x14ac:dyDescent="0.25">
      <c r="A499" s="7" t="s">
        <v>192</v>
      </c>
      <c r="B499" s="13" t="s">
        <v>0</v>
      </c>
      <c r="C499" s="18">
        <v>536376714</v>
      </c>
      <c r="D499" s="18">
        <v>0</v>
      </c>
      <c r="E499" s="18">
        <v>100673000</v>
      </c>
      <c r="F499" s="18">
        <v>0</v>
      </c>
      <c r="G499" s="18">
        <v>301337800</v>
      </c>
      <c r="H499" s="18">
        <v>402010800</v>
      </c>
      <c r="I499" s="18">
        <v>938387514</v>
      </c>
      <c r="J499" s="18">
        <f t="shared" ref="J499:M499" si="13">SUM(J471:J498)</f>
        <v>111692636.23999999</v>
      </c>
      <c r="K499" s="18">
        <f t="shared" si="13"/>
        <v>254853598.69</v>
      </c>
      <c r="L499" s="18">
        <f t="shared" si="13"/>
        <v>151321961.13000003</v>
      </c>
      <c r="M499" s="18">
        <f t="shared" si="13"/>
        <v>416157539.12</v>
      </c>
      <c r="N499" s="30">
        <v>934025735.18000007</v>
      </c>
      <c r="O499" s="32">
        <v>0.99535183625642321</v>
      </c>
      <c r="Q499" s="38"/>
    </row>
    <row r="500" spans="1:17" x14ac:dyDescent="0.25">
      <c r="A500" s="3" t="s">
        <v>1</v>
      </c>
      <c r="B500" s="2" t="s">
        <v>2</v>
      </c>
      <c r="C500" s="24"/>
      <c r="D500" s="24"/>
      <c r="E500" s="24"/>
      <c r="F500" s="24"/>
      <c r="G500" s="24"/>
      <c r="H500" s="14"/>
      <c r="I500" s="14"/>
      <c r="J500" s="22"/>
      <c r="K500" s="22"/>
      <c r="L500" s="22"/>
      <c r="M500" s="22"/>
      <c r="N500" s="33"/>
      <c r="O500" s="31"/>
      <c r="Q500" s="38"/>
    </row>
    <row r="501" spans="1:17" x14ac:dyDescent="0.25">
      <c r="A501" s="3" t="s">
        <v>1</v>
      </c>
      <c r="B501" s="2" t="s">
        <v>0</v>
      </c>
      <c r="C501" s="28">
        <v>2432661</v>
      </c>
      <c r="D501" s="26">
        <v>0</v>
      </c>
      <c r="E501" s="26">
        <v>0</v>
      </c>
      <c r="F501" s="26">
        <v>0</v>
      </c>
      <c r="G501" s="26">
        <v>0</v>
      </c>
      <c r="H501" s="18">
        <v>0</v>
      </c>
      <c r="I501" s="18">
        <v>2432661</v>
      </c>
      <c r="J501" s="28">
        <v>670491.55000000005</v>
      </c>
      <c r="K501" s="28">
        <v>529248.86</v>
      </c>
      <c r="L501" s="26">
        <v>734169.07000000007</v>
      </c>
      <c r="M501" s="37">
        <v>444213</v>
      </c>
      <c r="N501" s="34">
        <v>2378122.4800000004</v>
      </c>
      <c r="O501" s="32">
        <v>0.97758071510991484</v>
      </c>
      <c r="Q501" s="38"/>
    </row>
    <row r="502" spans="1:17" x14ac:dyDescent="0.25">
      <c r="A502" s="7" t="s">
        <v>85</v>
      </c>
      <c r="B502" s="2" t="s">
        <v>91</v>
      </c>
      <c r="C502" s="14"/>
      <c r="D502" s="14"/>
      <c r="E502" s="14"/>
      <c r="F502" s="14"/>
      <c r="G502" s="14"/>
      <c r="H502" s="14"/>
      <c r="I502" s="14"/>
      <c r="J502" s="14"/>
      <c r="K502" s="14"/>
      <c r="L502" s="14"/>
      <c r="M502" s="14"/>
      <c r="N502" s="33"/>
      <c r="O502" s="31"/>
      <c r="Q502" s="38"/>
    </row>
    <row r="503" spans="1:17" x14ac:dyDescent="0.25">
      <c r="A503" s="7" t="s">
        <v>85</v>
      </c>
      <c r="B503" s="3" t="s">
        <v>90</v>
      </c>
      <c r="C503" s="14">
        <v>37202900</v>
      </c>
      <c r="D503" s="14">
        <v>0</v>
      </c>
      <c r="E503" s="14">
        <v>0</v>
      </c>
      <c r="F503" s="14">
        <v>12450000</v>
      </c>
      <c r="G503" s="14">
        <v>17294400</v>
      </c>
      <c r="H503" s="14">
        <v>29744400</v>
      </c>
      <c r="I503" s="14">
        <v>66947300</v>
      </c>
      <c r="J503" s="14">
        <v>9888468.7899999991</v>
      </c>
      <c r="K503" s="14">
        <v>8908494.620000001</v>
      </c>
      <c r="L503" s="14">
        <v>13719464.98</v>
      </c>
      <c r="M503" s="14">
        <v>32433147.350000001</v>
      </c>
      <c r="N503" s="33">
        <v>64949575.740000002</v>
      </c>
      <c r="O503" s="31">
        <v>0.97015974863810794</v>
      </c>
      <c r="Q503" s="38"/>
    </row>
    <row r="504" spans="1:17" x14ac:dyDescent="0.25">
      <c r="A504" s="7" t="s">
        <v>85</v>
      </c>
      <c r="B504" s="3" t="s">
        <v>89</v>
      </c>
      <c r="C504" s="14">
        <v>20000000</v>
      </c>
      <c r="D504" s="14">
        <v>0</v>
      </c>
      <c r="E504" s="14">
        <v>0</v>
      </c>
      <c r="F504" s="14">
        <v>10000000</v>
      </c>
      <c r="G504" s="14">
        <v>0</v>
      </c>
      <c r="H504" s="14">
        <v>10000000</v>
      </c>
      <c r="I504" s="14">
        <v>30000000</v>
      </c>
      <c r="J504" s="14">
        <v>0</v>
      </c>
      <c r="K504" s="14">
        <v>0</v>
      </c>
      <c r="L504" s="14">
        <v>0</v>
      </c>
      <c r="M504" s="14">
        <v>30000000</v>
      </c>
      <c r="N504" s="33">
        <v>30000000</v>
      </c>
      <c r="O504" s="31">
        <v>1</v>
      </c>
      <c r="Q504" s="38"/>
    </row>
    <row r="505" spans="1:17" x14ac:dyDescent="0.25">
      <c r="A505" s="7" t="s">
        <v>85</v>
      </c>
      <c r="B505" s="3" t="s">
        <v>88</v>
      </c>
      <c r="C505" s="14">
        <v>1500000</v>
      </c>
      <c r="D505" s="14">
        <v>0</v>
      </c>
      <c r="E505" s="14">
        <v>0</v>
      </c>
      <c r="F505" s="14">
        <v>0</v>
      </c>
      <c r="G505" s="14">
        <v>0</v>
      </c>
      <c r="H505" s="14">
        <v>0</v>
      </c>
      <c r="I505" s="14">
        <v>1500000</v>
      </c>
      <c r="J505" s="14">
        <v>10000</v>
      </c>
      <c r="K505" s="14">
        <v>52736</v>
      </c>
      <c r="L505" s="14">
        <v>10000</v>
      </c>
      <c r="M505" s="14">
        <v>698700.32</v>
      </c>
      <c r="N505" s="33">
        <v>771436.32</v>
      </c>
      <c r="O505" s="31">
        <v>0.51429088000000001</v>
      </c>
      <c r="Q505" s="38"/>
    </row>
    <row r="506" spans="1:17" x14ac:dyDescent="0.25">
      <c r="A506" s="7" t="s">
        <v>85</v>
      </c>
      <c r="B506" s="3" t="s">
        <v>87</v>
      </c>
      <c r="C506" s="14">
        <v>1000</v>
      </c>
      <c r="D506" s="14">
        <v>0</v>
      </c>
      <c r="E506" s="14">
        <v>0</v>
      </c>
      <c r="F506" s="14">
        <v>0</v>
      </c>
      <c r="G506" s="14">
        <v>0</v>
      </c>
      <c r="H506" s="14">
        <v>0</v>
      </c>
      <c r="I506" s="14">
        <v>1000</v>
      </c>
      <c r="J506" s="14">
        <v>0</v>
      </c>
      <c r="K506" s="14">
        <f>161033+-5032.63</f>
        <v>156000.37</v>
      </c>
      <c r="L506" s="14">
        <v>150000</v>
      </c>
      <c r="M506" s="14">
        <v>130000</v>
      </c>
      <c r="N506" s="33">
        <v>436000.37</v>
      </c>
      <c r="O506" s="31">
        <v>436.00036999999998</v>
      </c>
      <c r="Q506" s="38"/>
    </row>
    <row r="507" spans="1:17" x14ac:dyDescent="0.25">
      <c r="A507" s="7" t="s">
        <v>85</v>
      </c>
      <c r="B507" s="7" t="s">
        <v>86</v>
      </c>
      <c r="C507" s="14">
        <v>22950614</v>
      </c>
      <c r="D507" s="14">
        <v>0</v>
      </c>
      <c r="E507" s="14">
        <v>0</v>
      </c>
      <c r="F507" s="14">
        <v>-1450000</v>
      </c>
      <c r="G507" s="14">
        <v>0</v>
      </c>
      <c r="H507" s="14">
        <v>-1450000</v>
      </c>
      <c r="I507" s="14">
        <v>21500614</v>
      </c>
      <c r="J507" s="14">
        <v>4173345.8499999996</v>
      </c>
      <c r="K507" s="14">
        <v>4284119.8600000003</v>
      </c>
      <c r="L507" s="14">
        <v>5046588.0099999979</v>
      </c>
      <c r="M507" s="14">
        <v>6165568</v>
      </c>
      <c r="N507" s="33">
        <v>19669621.719999999</v>
      </c>
      <c r="O507" s="31">
        <v>0.91484000038324487</v>
      </c>
      <c r="Q507" s="38"/>
    </row>
    <row r="508" spans="1:17" x14ac:dyDescent="0.25">
      <c r="A508" s="7" t="s">
        <v>85</v>
      </c>
      <c r="B508" s="13" t="s">
        <v>0</v>
      </c>
      <c r="C508" s="18">
        <v>81654514</v>
      </c>
      <c r="D508" s="18">
        <v>0</v>
      </c>
      <c r="E508" s="18">
        <v>0</v>
      </c>
      <c r="F508" s="18">
        <v>21000000</v>
      </c>
      <c r="G508" s="18">
        <v>17294400</v>
      </c>
      <c r="H508" s="18">
        <v>38294400</v>
      </c>
      <c r="I508" s="18">
        <v>119948914</v>
      </c>
      <c r="J508" s="18">
        <f t="shared" ref="J508:M508" si="14">SUM(J503:J507)</f>
        <v>14071814.639999999</v>
      </c>
      <c r="K508" s="18">
        <f t="shared" si="14"/>
        <v>13401350.850000001</v>
      </c>
      <c r="L508" s="18">
        <f t="shared" si="14"/>
        <v>18926052.989999998</v>
      </c>
      <c r="M508" s="18">
        <f t="shared" si="14"/>
        <v>69427415.670000002</v>
      </c>
      <c r="N508" s="30">
        <v>115826634.15000001</v>
      </c>
      <c r="O508" s="32">
        <v>0.96563303732787453</v>
      </c>
      <c r="Q508" s="38"/>
    </row>
    <row r="509" spans="1:17" x14ac:dyDescent="0.25">
      <c r="A509" s="7" t="s">
        <v>136</v>
      </c>
      <c r="B509" s="13" t="s">
        <v>159</v>
      </c>
      <c r="C509" s="14"/>
      <c r="D509" s="14"/>
      <c r="E509" s="14"/>
      <c r="F509" s="14"/>
      <c r="G509" s="14"/>
      <c r="H509" s="14"/>
      <c r="I509" s="14"/>
      <c r="J509" s="14"/>
      <c r="K509" s="14"/>
      <c r="L509" s="14"/>
      <c r="M509" s="14"/>
      <c r="N509" s="33"/>
      <c r="O509" s="31"/>
      <c r="Q509" s="38"/>
    </row>
    <row r="510" spans="1:17" x14ac:dyDescent="0.25">
      <c r="A510" s="7" t="s">
        <v>136</v>
      </c>
      <c r="B510" s="3" t="s">
        <v>158</v>
      </c>
      <c r="C510" s="14">
        <v>125000000</v>
      </c>
      <c r="D510" s="14">
        <v>0</v>
      </c>
      <c r="E510" s="14">
        <v>0</v>
      </c>
      <c r="F510" s="14">
        <v>0</v>
      </c>
      <c r="G510" s="14">
        <v>-1184300</v>
      </c>
      <c r="H510" s="14">
        <v>-1184300</v>
      </c>
      <c r="I510" s="14">
        <v>123815700</v>
      </c>
      <c r="J510" s="14">
        <v>0</v>
      </c>
      <c r="K510" s="14">
        <v>59512324.530000001</v>
      </c>
      <c r="L510" s="14">
        <v>33026663.450000003</v>
      </c>
      <c r="M510" s="14">
        <v>31262307.709999993</v>
      </c>
      <c r="N510" s="33">
        <v>123801295.69</v>
      </c>
      <c r="O510" s="31">
        <v>0.99988366329956535</v>
      </c>
      <c r="Q510" s="38"/>
    </row>
    <row r="511" spans="1:17" x14ac:dyDescent="0.25">
      <c r="A511" s="7" t="s">
        <v>136</v>
      </c>
      <c r="B511" s="3" t="s">
        <v>157</v>
      </c>
      <c r="C511" s="14">
        <v>75802300</v>
      </c>
      <c r="D511" s="14">
        <v>0</v>
      </c>
      <c r="E511" s="14">
        <v>0</v>
      </c>
      <c r="F511" s="14">
        <v>0</v>
      </c>
      <c r="G511" s="14">
        <v>-7844500</v>
      </c>
      <c r="H511" s="14">
        <v>-7844500</v>
      </c>
      <c r="I511" s="14">
        <v>67957800</v>
      </c>
      <c r="J511" s="14">
        <v>-53473.49</v>
      </c>
      <c r="K511" s="14">
        <v>33719592.289999999</v>
      </c>
      <c r="L511" s="14">
        <v>15324298.990000002</v>
      </c>
      <c r="M511" s="14">
        <v>17757376.369999997</v>
      </c>
      <c r="N511" s="33">
        <v>66747794.159999996</v>
      </c>
      <c r="O511" s="31">
        <v>0.98219474673988849</v>
      </c>
      <c r="Q511" s="38"/>
    </row>
    <row r="512" spans="1:17" x14ac:dyDescent="0.25">
      <c r="A512" s="7" t="s">
        <v>136</v>
      </c>
      <c r="B512" s="3" t="s">
        <v>156</v>
      </c>
      <c r="C512" s="14">
        <v>63635600</v>
      </c>
      <c r="D512" s="14">
        <v>0</v>
      </c>
      <c r="E512" s="14">
        <v>0</v>
      </c>
      <c r="F512" s="14">
        <v>300000</v>
      </c>
      <c r="G512" s="14">
        <v>-4785900</v>
      </c>
      <c r="H512" s="14">
        <v>-4485900</v>
      </c>
      <c r="I512" s="14">
        <v>59149700</v>
      </c>
      <c r="J512" s="14">
        <v>19685710.350000001</v>
      </c>
      <c r="K512" s="14">
        <v>21055816.280000001</v>
      </c>
      <c r="L512" s="14">
        <v>8920587.3099999949</v>
      </c>
      <c r="M512" s="14">
        <v>11297773.490000002</v>
      </c>
      <c r="N512" s="33">
        <v>60959887.43</v>
      </c>
      <c r="O512" s="31">
        <v>1.0306034930016552</v>
      </c>
      <c r="Q512" s="38"/>
    </row>
    <row r="513" spans="1:17" x14ac:dyDescent="0.25">
      <c r="A513" s="7" t="s">
        <v>136</v>
      </c>
      <c r="B513" s="3" t="s">
        <v>155</v>
      </c>
      <c r="C513" s="14">
        <v>16137000</v>
      </c>
      <c r="D513" s="14">
        <v>0</v>
      </c>
      <c r="E513" s="14">
        <v>0</v>
      </c>
      <c r="F513" s="14">
        <v>0</v>
      </c>
      <c r="G513" s="14">
        <v>12155100</v>
      </c>
      <c r="H513" s="14">
        <v>12155100</v>
      </c>
      <c r="I513" s="14">
        <v>28292100</v>
      </c>
      <c r="J513" s="14">
        <v>2997285.95</v>
      </c>
      <c r="K513" s="14">
        <v>3402226.79</v>
      </c>
      <c r="L513" s="14">
        <v>615352.93999999948</v>
      </c>
      <c r="M513" s="14">
        <v>20382879.140000001</v>
      </c>
      <c r="N513" s="33">
        <v>27397744.82</v>
      </c>
      <c r="O513" s="31">
        <v>0.96838851905655643</v>
      </c>
      <c r="Q513" s="38"/>
    </row>
    <row r="514" spans="1:17" x14ac:dyDescent="0.25">
      <c r="A514" s="7" t="s">
        <v>136</v>
      </c>
      <c r="B514" s="3" t="s">
        <v>154</v>
      </c>
      <c r="C514" s="14">
        <v>12087600</v>
      </c>
      <c r="D514" s="14">
        <v>0</v>
      </c>
      <c r="E514" s="14">
        <v>0</v>
      </c>
      <c r="F514" s="14">
        <v>0</v>
      </c>
      <c r="G514" s="14">
        <v>-1859000</v>
      </c>
      <c r="H514" s="14">
        <v>-1859000</v>
      </c>
      <c r="I514" s="14">
        <v>10228600</v>
      </c>
      <c r="J514" s="14">
        <v>1882695.22</v>
      </c>
      <c r="K514" s="14">
        <v>1718273.2</v>
      </c>
      <c r="L514" s="14">
        <v>792574.06000000052</v>
      </c>
      <c r="M514" s="14">
        <v>5788555.25</v>
      </c>
      <c r="N514" s="33">
        <v>10182097.73</v>
      </c>
      <c r="O514" s="31">
        <v>0.99545370138630906</v>
      </c>
      <c r="Q514" s="38"/>
    </row>
    <row r="515" spans="1:17" x14ac:dyDescent="0.25">
      <c r="A515" s="7" t="s">
        <v>136</v>
      </c>
      <c r="B515" s="3" t="s">
        <v>153</v>
      </c>
      <c r="C515" s="14">
        <v>8000000</v>
      </c>
      <c r="D515" s="14">
        <v>0</v>
      </c>
      <c r="E515" s="14">
        <v>0</v>
      </c>
      <c r="F515" s="14">
        <v>0</v>
      </c>
      <c r="G515" s="14">
        <v>-734300</v>
      </c>
      <c r="H515" s="14">
        <v>-734300</v>
      </c>
      <c r="I515" s="14">
        <v>7265700</v>
      </c>
      <c r="J515" s="14">
        <v>873761.28000000003</v>
      </c>
      <c r="K515" s="14">
        <v>0</v>
      </c>
      <c r="L515" s="14">
        <v>927545.2</v>
      </c>
      <c r="M515" s="14">
        <v>4855080.7300000004</v>
      </c>
      <c r="N515" s="33">
        <v>6656387.2100000009</v>
      </c>
      <c r="O515" s="31">
        <v>0.91613846016213174</v>
      </c>
      <c r="Q515" s="38"/>
    </row>
    <row r="516" spans="1:17" x14ac:dyDescent="0.25">
      <c r="A516" s="7" t="s">
        <v>136</v>
      </c>
      <c r="B516" s="3" t="s">
        <v>152</v>
      </c>
      <c r="C516" s="14">
        <v>5164000</v>
      </c>
      <c r="D516" s="14">
        <v>0</v>
      </c>
      <c r="E516" s="14">
        <v>0</v>
      </c>
      <c r="F516" s="14">
        <v>0</v>
      </c>
      <c r="G516" s="14">
        <v>-987300</v>
      </c>
      <c r="H516" s="14">
        <v>-987300</v>
      </c>
      <c r="I516" s="14">
        <v>4176700</v>
      </c>
      <c r="J516" s="14">
        <v>534174.05000000005</v>
      </c>
      <c r="K516" s="14">
        <v>974695.92999999993</v>
      </c>
      <c r="L516" s="14">
        <v>1253443.7000000002</v>
      </c>
      <c r="M516" s="14">
        <v>206641.04000000004</v>
      </c>
      <c r="N516" s="33">
        <v>2968954.72</v>
      </c>
      <c r="O516" s="31">
        <v>0.7108374362535016</v>
      </c>
      <c r="Q516" s="38"/>
    </row>
    <row r="517" spans="1:17" x14ac:dyDescent="0.25">
      <c r="A517" s="7" t="s">
        <v>136</v>
      </c>
      <c r="B517" s="3" t="s">
        <v>151</v>
      </c>
      <c r="C517" s="14">
        <v>2480000</v>
      </c>
      <c r="D517" s="14">
        <v>0</v>
      </c>
      <c r="E517" s="14">
        <v>0</v>
      </c>
      <c r="F517" s="14">
        <v>0</v>
      </c>
      <c r="G517" s="14">
        <v>49200</v>
      </c>
      <c r="H517" s="14">
        <v>49200</v>
      </c>
      <c r="I517" s="14">
        <v>2529200</v>
      </c>
      <c r="J517" s="14">
        <v>21000</v>
      </c>
      <c r="K517" s="14">
        <v>0</v>
      </c>
      <c r="L517" s="14">
        <v>2458156.34</v>
      </c>
      <c r="M517" s="14">
        <v>-16126.60999999987</v>
      </c>
      <c r="N517" s="33">
        <v>2463029.73</v>
      </c>
      <c r="O517" s="31">
        <v>0.97383747034635459</v>
      </c>
      <c r="Q517" s="38"/>
    </row>
    <row r="518" spans="1:17" x14ac:dyDescent="0.25">
      <c r="A518" s="7" t="s">
        <v>136</v>
      </c>
      <c r="B518" s="3" t="s">
        <v>150</v>
      </c>
      <c r="C518" s="14">
        <v>2400000</v>
      </c>
      <c r="D518" s="14">
        <v>0</v>
      </c>
      <c r="E518" s="14">
        <v>0</v>
      </c>
      <c r="F518" s="14">
        <v>0</v>
      </c>
      <c r="G518" s="14">
        <v>0</v>
      </c>
      <c r="H518" s="14">
        <v>0</v>
      </c>
      <c r="I518" s="14">
        <v>2400000</v>
      </c>
      <c r="J518" s="14">
        <v>0</v>
      </c>
      <c r="K518" s="14">
        <v>-165485.17000000001</v>
      </c>
      <c r="L518" s="14">
        <v>0</v>
      </c>
      <c r="M518" s="14">
        <v>2565485.17</v>
      </c>
      <c r="N518" s="33">
        <v>2400000</v>
      </c>
      <c r="O518" s="31">
        <v>1</v>
      </c>
      <c r="Q518" s="38"/>
    </row>
    <row r="519" spans="1:17" x14ac:dyDescent="0.25">
      <c r="A519" s="7" t="s">
        <v>136</v>
      </c>
      <c r="B519" s="3" t="s">
        <v>149</v>
      </c>
      <c r="C519" s="14">
        <v>2000000</v>
      </c>
      <c r="D519" s="14">
        <v>0</v>
      </c>
      <c r="E519" s="14">
        <v>0</v>
      </c>
      <c r="F519" s="14">
        <v>0</v>
      </c>
      <c r="G519" s="14">
        <v>-904000</v>
      </c>
      <c r="H519" s="14">
        <v>-904000</v>
      </c>
      <c r="I519" s="14">
        <v>1096000</v>
      </c>
      <c r="J519" s="14">
        <v>40400</v>
      </c>
      <c r="K519" s="14">
        <v>-33702.49</v>
      </c>
      <c r="L519" s="14">
        <v>-488714.75</v>
      </c>
      <c r="M519" s="14">
        <v>1577986.1199999999</v>
      </c>
      <c r="N519" s="33">
        <v>1095968.8799999999</v>
      </c>
      <c r="O519" s="31">
        <v>0.99997160583941591</v>
      </c>
      <c r="Q519" s="38"/>
    </row>
    <row r="520" spans="1:17" x14ac:dyDescent="0.25">
      <c r="A520" s="7" t="s">
        <v>136</v>
      </c>
      <c r="B520" s="3" t="s">
        <v>148</v>
      </c>
      <c r="C520" s="14">
        <v>1600000</v>
      </c>
      <c r="D520" s="14">
        <v>0</v>
      </c>
      <c r="E520" s="14">
        <v>0</v>
      </c>
      <c r="F520" s="14">
        <v>0</v>
      </c>
      <c r="G520" s="14">
        <v>600000</v>
      </c>
      <c r="H520" s="14">
        <v>600000</v>
      </c>
      <c r="I520" s="14">
        <v>2200000</v>
      </c>
      <c r="J520" s="14">
        <v>0</v>
      </c>
      <c r="K520" s="14">
        <v>0</v>
      </c>
      <c r="L520" s="14">
        <v>1662500</v>
      </c>
      <c r="M520" s="14">
        <v>537500</v>
      </c>
      <c r="N520" s="33">
        <v>2200000</v>
      </c>
      <c r="O520" s="31">
        <v>1</v>
      </c>
      <c r="Q520" s="38"/>
    </row>
    <row r="521" spans="1:17" x14ac:dyDescent="0.25">
      <c r="A521" s="7" t="s">
        <v>136</v>
      </c>
      <c r="B521" s="3" t="s">
        <v>147</v>
      </c>
      <c r="C521" s="14">
        <v>1355000</v>
      </c>
      <c r="D521" s="14">
        <v>0</v>
      </c>
      <c r="E521" s="14">
        <v>0</v>
      </c>
      <c r="F521" s="14">
        <v>0</v>
      </c>
      <c r="G521" s="14">
        <v>-124300</v>
      </c>
      <c r="H521" s="14">
        <v>-124300</v>
      </c>
      <c r="I521" s="14">
        <v>1230700</v>
      </c>
      <c r="J521" s="14">
        <v>-7948.33</v>
      </c>
      <c r="K521" s="14">
        <v>0</v>
      </c>
      <c r="L521" s="14">
        <v>0</v>
      </c>
      <c r="M521" s="14">
        <v>1222676.6000000001</v>
      </c>
      <c r="N521" s="33">
        <v>1214728.27</v>
      </c>
      <c r="O521" s="31">
        <v>0.98702223937596489</v>
      </c>
      <c r="Q521" s="38"/>
    </row>
    <row r="522" spans="1:17" x14ac:dyDescent="0.25">
      <c r="A522" s="7" t="s">
        <v>136</v>
      </c>
      <c r="B522" s="3" t="s">
        <v>146</v>
      </c>
      <c r="C522" s="14">
        <v>1001000</v>
      </c>
      <c r="D522" s="14">
        <v>0</v>
      </c>
      <c r="E522" s="14">
        <v>0</v>
      </c>
      <c r="F522" s="14">
        <v>3300000</v>
      </c>
      <c r="G522" s="14">
        <v>1039000</v>
      </c>
      <c r="H522" s="14">
        <v>4339000</v>
      </c>
      <c r="I522" s="14">
        <v>5340000</v>
      </c>
      <c r="J522" s="14">
        <v>0</v>
      </c>
      <c r="K522" s="14">
        <v>120000</v>
      </c>
      <c r="L522" s="14">
        <v>230730</v>
      </c>
      <c r="M522" s="14">
        <v>4545235</v>
      </c>
      <c r="N522" s="33">
        <v>4895965</v>
      </c>
      <c r="O522" s="31">
        <v>0.91684737827715357</v>
      </c>
      <c r="Q522" s="38"/>
    </row>
    <row r="523" spans="1:17" x14ac:dyDescent="0.25">
      <c r="A523" s="7" t="s">
        <v>136</v>
      </c>
      <c r="B523" s="3" t="s">
        <v>145</v>
      </c>
      <c r="C523" s="14">
        <v>738400</v>
      </c>
      <c r="D523" s="14">
        <v>0</v>
      </c>
      <c r="E523" s="14">
        <v>0</v>
      </c>
      <c r="F523" s="14">
        <v>0</v>
      </c>
      <c r="G523" s="14">
        <v>-637700</v>
      </c>
      <c r="H523" s="14">
        <v>-637700</v>
      </c>
      <c r="I523" s="14">
        <v>100700</v>
      </c>
      <c r="J523" s="14">
        <v>0</v>
      </c>
      <c r="K523" s="14">
        <v>268950</v>
      </c>
      <c r="L523" s="14">
        <v>-172050</v>
      </c>
      <c r="M523" s="14">
        <v>0</v>
      </c>
      <c r="N523" s="33">
        <v>96900</v>
      </c>
      <c r="O523" s="31">
        <v>0.96226415094339623</v>
      </c>
      <c r="Q523" s="38"/>
    </row>
    <row r="524" spans="1:17" x14ac:dyDescent="0.25">
      <c r="A524" s="7" t="s">
        <v>136</v>
      </c>
      <c r="B524" s="3" t="s">
        <v>144</v>
      </c>
      <c r="C524" s="14">
        <v>412400</v>
      </c>
      <c r="D524" s="14">
        <v>0</v>
      </c>
      <c r="E524" s="14">
        <v>0</v>
      </c>
      <c r="F524" s="14">
        <v>0</v>
      </c>
      <c r="G524" s="14">
        <v>-412400</v>
      </c>
      <c r="H524" s="14">
        <v>-412400</v>
      </c>
      <c r="I524" s="14">
        <v>0</v>
      </c>
      <c r="J524" s="14">
        <v>0</v>
      </c>
      <c r="K524" s="14">
        <v>0</v>
      </c>
      <c r="L524" s="14">
        <v>0</v>
      </c>
      <c r="M524" s="14">
        <v>0</v>
      </c>
      <c r="N524" s="33">
        <v>0</v>
      </c>
      <c r="O524" s="31"/>
      <c r="Q524" s="38"/>
    </row>
    <row r="525" spans="1:17" x14ac:dyDescent="0.25">
      <c r="A525" s="7" t="s">
        <v>136</v>
      </c>
      <c r="B525" s="3" t="s">
        <v>143</v>
      </c>
      <c r="C525" s="14">
        <v>250000</v>
      </c>
      <c r="D525" s="14">
        <v>0</v>
      </c>
      <c r="E525" s="14">
        <v>0</v>
      </c>
      <c r="F525" s="14">
        <v>0</v>
      </c>
      <c r="G525" s="14">
        <v>0</v>
      </c>
      <c r="H525" s="14">
        <v>0</v>
      </c>
      <c r="I525" s="14">
        <v>250000</v>
      </c>
      <c r="J525" s="14">
        <v>0</v>
      </c>
      <c r="K525" s="14">
        <v>214510.71</v>
      </c>
      <c r="L525" s="14">
        <v>0</v>
      </c>
      <c r="M525" s="14">
        <v>16518.75</v>
      </c>
      <c r="N525" s="33">
        <v>231029.46</v>
      </c>
      <c r="O525" s="31">
        <v>0.92411783999999997</v>
      </c>
      <c r="Q525" s="38"/>
    </row>
    <row r="526" spans="1:17" x14ac:dyDescent="0.25">
      <c r="A526" s="7" t="s">
        <v>136</v>
      </c>
      <c r="B526" s="3" t="s">
        <v>142</v>
      </c>
      <c r="C526" s="14">
        <v>225000</v>
      </c>
      <c r="D526" s="14">
        <v>0</v>
      </c>
      <c r="E526" s="14">
        <v>0</v>
      </c>
      <c r="F526" s="14">
        <v>0</v>
      </c>
      <c r="G526" s="14">
        <v>0</v>
      </c>
      <c r="H526" s="14">
        <v>0</v>
      </c>
      <c r="I526" s="14">
        <v>225000</v>
      </c>
      <c r="J526" s="14">
        <v>0</v>
      </c>
      <c r="K526" s="14">
        <v>225000</v>
      </c>
      <c r="L526" s="14">
        <v>0</v>
      </c>
      <c r="M526" s="14">
        <v>0</v>
      </c>
      <c r="N526" s="33">
        <v>225000</v>
      </c>
      <c r="O526" s="31">
        <v>1</v>
      </c>
      <c r="Q526" s="38"/>
    </row>
    <row r="527" spans="1:17" x14ac:dyDescent="0.25">
      <c r="A527" s="7" t="s">
        <v>136</v>
      </c>
      <c r="B527" s="3" t="s">
        <v>141</v>
      </c>
      <c r="C527" s="14">
        <v>92300</v>
      </c>
      <c r="D527" s="14">
        <v>0</v>
      </c>
      <c r="E527" s="14">
        <v>0</v>
      </c>
      <c r="F527" s="14">
        <v>0</v>
      </c>
      <c r="G527" s="14">
        <v>-5300</v>
      </c>
      <c r="H527" s="14">
        <v>-5300</v>
      </c>
      <c r="I527" s="14">
        <v>87000</v>
      </c>
      <c r="J527" s="14">
        <v>21538.25</v>
      </c>
      <c r="K527" s="14">
        <v>7911.5</v>
      </c>
      <c r="L527" s="14">
        <v>17073.25</v>
      </c>
      <c r="M527" s="14">
        <v>16063</v>
      </c>
      <c r="N527" s="33">
        <v>62586</v>
      </c>
      <c r="O527" s="31">
        <v>0.7193793103448276</v>
      </c>
      <c r="Q527" s="38"/>
    </row>
    <row r="528" spans="1:17" x14ac:dyDescent="0.25">
      <c r="A528" s="7" t="s">
        <v>136</v>
      </c>
      <c r="B528" s="3" t="s">
        <v>140</v>
      </c>
      <c r="C528" s="14">
        <v>28400</v>
      </c>
      <c r="D528" s="14">
        <v>0</v>
      </c>
      <c r="E528" s="14">
        <v>0</v>
      </c>
      <c r="F528" s="14">
        <v>0</v>
      </c>
      <c r="G528" s="14">
        <v>-28400</v>
      </c>
      <c r="H528" s="14">
        <v>-28400</v>
      </c>
      <c r="I528" s="14">
        <v>0</v>
      </c>
      <c r="J528" s="14">
        <v>0</v>
      </c>
      <c r="K528" s="14">
        <v>0</v>
      </c>
      <c r="L528" s="14">
        <v>0</v>
      </c>
      <c r="M528" s="14">
        <v>0</v>
      </c>
      <c r="N528" s="33">
        <v>0</v>
      </c>
      <c r="O528" s="31"/>
      <c r="Q528" s="38"/>
    </row>
    <row r="529" spans="1:18" x14ac:dyDescent="0.25">
      <c r="A529" s="7" t="s">
        <v>136</v>
      </c>
      <c r="B529" s="3" t="s">
        <v>139</v>
      </c>
      <c r="C529" s="14">
        <v>25000</v>
      </c>
      <c r="D529" s="14">
        <v>0</v>
      </c>
      <c r="E529" s="14">
        <v>0</v>
      </c>
      <c r="F529" s="14">
        <v>0</v>
      </c>
      <c r="G529" s="14">
        <v>-25000</v>
      </c>
      <c r="H529" s="14">
        <v>-25000</v>
      </c>
      <c r="I529" s="14">
        <v>0</v>
      </c>
      <c r="J529" s="14">
        <v>0</v>
      </c>
      <c r="K529" s="14">
        <v>0</v>
      </c>
      <c r="L529" s="14">
        <v>0</v>
      </c>
      <c r="M529" s="14">
        <v>0</v>
      </c>
      <c r="N529" s="33">
        <v>0</v>
      </c>
      <c r="O529" s="31"/>
      <c r="Q529" s="38"/>
    </row>
    <row r="530" spans="1:18" x14ac:dyDescent="0.25">
      <c r="A530" s="7" t="s">
        <v>136</v>
      </c>
      <c r="B530" s="3" t="s">
        <v>138</v>
      </c>
      <c r="C530" s="14">
        <v>11600</v>
      </c>
      <c r="D530" s="14">
        <v>0</v>
      </c>
      <c r="E530" s="14">
        <v>0</v>
      </c>
      <c r="F530" s="14">
        <v>0</v>
      </c>
      <c r="G530" s="14">
        <v>-9300</v>
      </c>
      <c r="H530" s="14">
        <v>-9300</v>
      </c>
      <c r="I530" s="14">
        <v>2300</v>
      </c>
      <c r="J530" s="14">
        <v>382</v>
      </c>
      <c r="K530" s="14">
        <v>764</v>
      </c>
      <c r="L530" s="14">
        <v>573</v>
      </c>
      <c r="M530" s="14">
        <v>573</v>
      </c>
      <c r="N530" s="33">
        <v>2292</v>
      </c>
      <c r="O530" s="31">
        <v>0.99652173913043474</v>
      </c>
      <c r="Q530" s="38"/>
    </row>
    <row r="531" spans="1:18" x14ac:dyDescent="0.25">
      <c r="A531" s="7" t="s">
        <v>136</v>
      </c>
      <c r="B531" s="3" t="s">
        <v>137</v>
      </c>
      <c r="C531" s="14">
        <v>1000</v>
      </c>
      <c r="D531" s="14">
        <v>0</v>
      </c>
      <c r="E531" s="14">
        <v>0</v>
      </c>
      <c r="F531" s="14">
        <v>0</v>
      </c>
      <c r="G531" s="14">
        <v>6999000</v>
      </c>
      <c r="H531" s="14">
        <v>6999000</v>
      </c>
      <c r="I531" s="14">
        <v>7000000</v>
      </c>
      <c r="J531" s="14">
        <v>0</v>
      </c>
      <c r="K531" s="14">
        <v>0</v>
      </c>
      <c r="L531" s="14">
        <v>0</v>
      </c>
      <c r="M531" s="14">
        <v>5054686.68</v>
      </c>
      <c r="N531" s="33">
        <v>5054686.68</v>
      </c>
      <c r="O531" s="31">
        <v>0.72209809714285711</v>
      </c>
      <c r="Q531" s="38"/>
    </row>
    <row r="532" spans="1:18" x14ac:dyDescent="0.25">
      <c r="A532" s="7" t="s">
        <v>136</v>
      </c>
      <c r="B532" s="3" t="s">
        <v>12</v>
      </c>
      <c r="C532" s="14">
        <v>3044297587</v>
      </c>
      <c r="D532" s="14">
        <v>0</v>
      </c>
      <c r="E532" s="14">
        <v>751200</v>
      </c>
      <c r="F532" s="14">
        <v>26092700</v>
      </c>
      <c r="G532" s="14">
        <v>80696800</v>
      </c>
      <c r="H532" s="14">
        <v>107540700</v>
      </c>
      <c r="I532" s="14">
        <v>3151838287</v>
      </c>
      <c r="J532" s="14">
        <v>698039148.80000007</v>
      </c>
      <c r="K532" s="14">
        <v>752945439.48000014</v>
      </c>
      <c r="L532" s="14">
        <v>757750192.4600004</v>
      </c>
      <c r="M532" s="14">
        <v>896389123</v>
      </c>
      <c r="N532" s="33">
        <v>3105123903.7400007</v>
      </c>
      <c r="O532" s="31">
        <v>0.98517868652948459</v>
      </c>
      <c r="Q532" s="38"/>
    </row>
    <row r="533" spans="1:18" x14ac:dyDescent="0.25">
      <c r="A533" s="7" t="s">
        <v>136</v>
      </c>
      <c r="B533" s="13" t="s">
        <v>0</v>
      </c>
      <c r="C533" s="18">
        <v>3362744187</v>
      </c>
      <c r="D533" s="18">
        <v>0</v>
      </c>
      <c r="E533" s="18">
        <v>751200</v>
      </c>
      <c r="F533" s="18">
        <v>29692700</v>
      </c>
      <c r="G533" s="18">
        <v>81997400</v>
      </c>
      <c r="H533" s="18">
        <v>112441300</v>
      </c>
      <c r="I533" s="18">
        <v>3475185487</v>
      </c>
      <c r="J533" s="18">
        <f t="shared" ref="J533:M533" si="15">SUM(J510:J532)</f>
        <v>724034674.08000004</v>
      </c>
      <c r="K533" s="18">
        <f t="shared" si="15"/>
        <v>873966317.05000019</v>
      </c>
      <c r="L533" s="18">
        <f t="shared" si="15"/>
        <v>822318925.95000041</v>
      </c>
      <c r="M533" s="18">
        <f t="shared" si="15"/>
        <v>1003460334.4400001</v>
      </c>
      <c r="N533" s="30">
        <v>3423780251.5200009</v>
      </c>
      <c r="O533" s="32">
        <v>0.98520791604583524</v>
      </c>
      <c r="Q533" s="38"/>
    </row>
    <row r="534" spans="1:18" x14ac:dyDescent="0.25">
      <c r="A534" s="7" t="s">
        <v>109</v>
      </c>
      <c r="B534" s="13" t="s">
        <v>135</v>
      </c>
      <c r="C534" s="14"/>
      <c r="D534" s="14"/>
      <c r="E534" s="14"/>
      <c r="F534" s="14"/>
      <c r="G534" s="14"/>
      <c r="H534" s="14"/>
      <c r="I534" s="14"/>
      <c r="J534" s="14"/>
      <c r="K534" s="14"/>
      <c r="L534" s="14"/>
      <c r="M534" s="14"/>
      <c r="N534" s="33"/>
      <c r="O534" s="31"/>
      <c r="Q534" s="38"/>
    </row>
    <row r="535" spans="1:18" x14ac:dyDescent="0.25">
      <c r="A535" s="7" t="s">
        <v>109</v>
      </c>
      <c r="B535" s="3" t="s">
        <v>134</v>
      </c>
      <c r="C535" s="6">
        <v>4045749000</v>
      </c>
      <c r="D535" s="14">
        <v>0</v>
      </c>
      <c r="E535" s="14">
        <v>0</v>
      </c>
      <c r="F535" s="14">
        <v>1355000000</v>
      </c>
      <c r="G535" s="14">
        <v>172300000</v>
      </c>
      <c r="H535" s="14">
        <v>1527300000</v>
      </c>
      <c r="I535" s="14">
        <v>5573049000</v>
      </c>
      <c r="J535" s="14">
        <v>999191339.87</v>
      </c>
      <c r="K535" s="14">
        <v>1024199999.9999999</v>
      </c>
      <c r="L535" s="14">
        <v>1874415043</v>
      </c>
      <c r="M535" s="14">
        <v>654500000</v>
      </c>
      <c r="N535" s="33">
        <v>4552306382.8699999</v>
      </c>
      <c r="O535" s="31">
        <v>0.8168430571613492</v>
      </c>
      <c r="Q535" s="38"/>
      <c r="R535" s="47"/>
    </row>
    <row r="536" spans="1:18" x14ac:dyDescent="0.25">
      <c r="A536" s="7" t="s">
        <v>109</v>
      </c>
      <c r="B536" s="3" t="s">
        <v>133</v>
      </c>
      <c r="C536" s="14">
        <v>1055799200</v>
      </c>
      <c r="D536" s="14">
        <v>0</v>
      </c>
      <c r="E536" s="14">
        <v>0</v>
      </c>
      <c r="F536" s="14">
        <v>-425968000</v>
      </c>
      <c r="G536" s="14">
        <v>-10000000</v>
      </c>
      <c r="H536" s="14">
        <v>-435968000</v>
      </c>
      <c r="I536" s="14">
        <v>619831200</v>
      </c>
      <c r="J536" s="14">
        <v>109595728.44</v>
      </c>
      <c r="K536" s="14">
        <v>-109595655</v>
      </c>
      <c r="L536" s="14">
        <v>27706996.970000003</v>
      </c>
      <c r="M536" s="14">
        <v>531185257.99999994</v>
      </c>
      <c r="N536" s="33">
        <v>558892328.40999997</v>
      </c>
      <c r="O536" s="31">
        <v>0.90168473031044571</v>
      </c>
      <c r="Q536" s="38"/>
    </row>
    <row r="537" spans="1:18" x14ac:dyDescent="0.25">
      <c r="A537" s="7" t="s">
        <v>109</v>
      </c>
      <c r="B537" s="3" t="s">
        <v>132</v>
      </c>
      <c r="C537" s="14">
        <v>847234000</v>
      </c>
      <c r="D537" s="14">
        <v>0</v>
      </c>
      <c r="E537" s="14">
        <v>0</v>
      </c>
      <c r="F537" s="14">
        <v>175968000</v>
      </c>
      <c r="G537" s="14">
        <v>56000000</v>
      </c>
      <c r="H537" s="14">
        <v>231968000</v>
      </c>
      <c r="I537" s="14">
        <v>1079202000</v>
      </c>
      <c r="J537" s="14">
        <v>303700000</v>
      </c>
      <c r="K537" s="14">
        <v>200000000</v>
      </c>
      <c r="L537" s="14">
        <v>344850000</v>
      </c>
      <c r="M537" s="14">
        <v>130950000</v>
      </c>
      <c r="N537" s="33">
        <v>979500000</v>
      </c>
      <c r="O537" s="31">
        <v>0.9076150711358949</v>
      </c>
      <c r="Q537" s="38"/>
    </row>
    <row r="538" spans="1:18" x14ac:dyDescent="0.25">
      <c r="A538" s="7" t="s">
        <v>109</v>
      </c>
      <c r="B538" s="3" t="s">
        <v>131</v>
      </c>
      <c r="C538" s="14">
        <v>343323400</v>
      </c>
      <c r="D538" s="14">
        <v>0</v>
      </c>
      <c r="E538" s="14">
        <v>0</v>
      </c>
      <c r="F538" s="14">
        <v>0</v>
      </c>
      <c r="G538" s="14">
        <v>0</v>
      </c>
      <c r="H538" s="14">
        <v>0</v>
      </c>
      <c r="I538" s="14">
        <v>343323400</v>
      </c>
      <c r="J538" s="14">
        <v>1203284.8999999999</v>
      </c>
      <c r="K538" s="14">
        <v>-93288</v>
      </c>
      <c r="L538" s="14">
        <v>1465722.17</v>
      </c>
      <c r="M538" s="14">
        <v>258019431.84</v>
      </c>
      <c r="N538" s="33">
        <v>260595150.91</v>
      </c>
      <c r="O538" s="31">
        <v>0.75903696313738012</v>
      </c>
      <c r="Q538" s="38"/>
    </row>
    <row r="539" spans="1:18" x14ac:dyDescent="0.25">
      <c r="A539" s="7" t="s">
        <v>109</v>
      </c>
      <c r="B539" s="3" t="s">
        <v>130</v>
      </c>
      <c r="C539" s="14">
        <v>44728800</v>
      </c>
      <c r="D539" s="14">
        <v>0</v>
      </c>
      <c r="E539" s="14">
        <v>0</v>
      </c>
      <c r="F539" s="14">
        <v>0</v>
      </c>
      <c r="G539" s="14">
        <v>18000000</v>
      </c>
      <c r="H539" s="14">
        <v>18000000</v>
      </c>
      <c r="I539" s="14">
        <v>62728800</v>
      </c>
      <c r="J539" s="14">
        <v>8311382.0999999996</v>
      </c>
      <c r="K539" s="14">
        <v>18951537.130000003</v>
      </c>
      <c r="L539" s="14">
        <v>21086897.249999993</v>
      </c>
      <c r="M539" s="14">
        <v>13563691.160000004</v>
      </c>
      <c r="N539" s="33">
        <v>61913507.640000001</v>
      </c>
      <c r="O539" s="31">
        <v>0.9870029020162987</v>
      </c>
      <c r="Q539" s="38"/>
    </row>
    <row r="540" spans="1:18" x14ac:dyDescent="0.25">
      <c r="A540" s="7" t="s">
        <v>109</v>
      </c>
      <c r="B540" s="3" t="s">
        <v>129</v>
      </c>
      <c r="C540" s="14">
        <v>43115500</v>
      </c>
      <c r="D540" s="14">
        <v>0</v>
      </c>
      <c r="E540" s="14">
        <v>0</v>
      </c>
      <c r="F540" s="14">
        <v>0</v>
      </c>
      <c r="G540" s="14">
        <v>0</v>
      </c>
      <c r="H540" s="14">
        <v>0</v>
      </c>
      <c r="I540" s="14">
        <v>43115500</v>
      </c>
      <c r="J540" s="14">
        <v>10778875</v>
      </c>
      <c r="K540" s="14">
        <v>21557750</v>
      </c>
      <c r="L540" s="14">
        <v>4289080</v>
      </c>
      <c r="M540" s="14">
        <v>2200715</v>
      </c>
      <c r="N540" s="33">
        <v>38826420</v>
      </c>
      <c r="O540" s="31">
        <v>0.90052115828414381</v>
      </c>
      <c r="Q540" s="38"/>
    </row>
    <row r="541" spans="1:18" x14ac:dyDescent="0.25">
      <c r="A541" s="7" t="s">
        <v>109</v>
      </c>
      <c r="B541" s="3" t="s">
        <v>128</v>
      </c>
      <c r="C541" s="14">
        <v>42250000</v>
      </c>
      <c r="D541" s="14">
        <v>0</v>
      </c>
      <c r="E541" s="14">
        <v>0</v>
      </c>
      <c r="F541" s="14">
        <v>0</v>
      </c>
      <c r="G541" s="14">
        <v>-26000000</v>
      </c>
      <c r="H541" s="14">
        <v>-26000000</v>
      </c>
      <c r="I541" s="14">
        <v>16250000</v>
      </c>
      <c r="J541" s="14">
        <v>0</v>
      </c>
      <c r="K541" s="14">
        <v>0</v>
      </c>
      <c r="L541" s="14">
        <v>0</v>
      </c>
      <c r="M541" s="14">
        <v>0</v>
      </c>
      <c r="N541" s="33">
        <v>0</v>
      </c>
      <c r="O541" s="31">
        <v>0</v>
      </c>
      <c r="Q541" s="38"/>
    </row>
    <row r="542" spans="1:18" x14ac:dyDescent="0.25">
      <c r="A542" s="7" t="s">
        <v>109</v>
      </c>
      <c r="B542" s="3" t="s">
        <v>127</v>
      </c>
      <c r="C542" s="14">
        <v>30000000</v>
      </c>
      <c r="D542" s="14">
        <v>0</v>
      </c>
      <c r="E542" s="14">
        <v>0</v>
      </c>
      <c r="F542" s="14">
        <v>0</v>
      </c>
      <c r="G542" s="14">
        <v>0</v>
      </c>
      <c r="H542" s="14">
        <v>0</v>
      </c>
      <c r="I542" s="14">
        <v>30000000</v>
      </c>
      <c r="J542" s="14">
        <v>2396147</v>
      </c>
      <c r="K542" s="14">
        <f>-2396147+2396147</f>
        <v>0</v>
      </c>
      <c r="L542" s="14">
        <v>7834085</v>
      </c>
      <c r="M542" s="14">
        <v>19326056</v>
      </c>
      <c r="N542" s="33">
        <v>29556288</v>
      </c>
      <c r="O542" s="31">
        <v>0.98520960000000002</v>
      </c>
      <c r="Q542" s="38"/>
    </row>
    <row r="543" spans="1:18" x14ac:dyDescent="0.25">
      <c r="A543" s="7" t="s">
        <v>109</v>
      </c>
      <c r="B543" s="3" t="s">
        <v>126</v>
      </c>
      <c r="C543" s="14">
        <v>17705000</v>
      </c>
      <c r="D543" s="14">
        <v>0</v>
      </c>
      <c r="E543" s="14">
        <v>0</v>
      </c>
      <c r="F543" s="14">
        <v>0</v>
      </c>
      <c r="G543" s="14">
        <v>0</v>
      </c>
      <c r="H543" s="14">
        <v>0</v>
      </c>
      <c r="I543" s="14">
        <v>17705000</v>
      </c>
      <c r="J543" s="14">
        <v>0</v>
      </c>
      <c r="K543" s="14">
        <v>0</v>
      </c>
      <c r="L543" s="14">
        <v>0</v>
      </c>
      <c r="M543" s="14">
        <v>0</v>
      </c>
      <c r="N543" s="33">
        <v>0</v>
      </c>
      <c r="O543" s="31">
        <v>0</v>
      </c>
      <c r="Q543" s="38"/>
    </row>
    <row r="544" spans="1:18" x14ac:dyDescent="0.25">
      <c r="A544" s="7" t="s">
        <v>109</v>
      </c>
      <c r="B544" s="3" t="s">
        <v>125</v>
      </c>
      <c r="C544" s="14">
        <v>17123000</v>
      </c>
      <c r="D544" s="14">
        <v>0</v>
      </c>
      <c r="E544" s="14">
        <v>0</v>
      </c>
      <c r="F544" s="14">
        <v>0</v>
      </c>
      <c r="G544" s="14">
        <v>-9300000</v>
      </c>
      <c r="H544" s="14">
        <v>-9300000</v>
      </c>
      <c r="I544" s="14">
        <v>7823000</v>
      </c>
      <c r="J544" s="14">
        <v>0</v>
      </c>
      <c r="K544" s="14">
        <v>0</v>
      </c>
      <c r="L544" s="14">
        <v>1270776.06</v>
      </c>
      <c r="M544" s="14">
        <v>2339579.5299999998</v>
      </c>
      <c r="N544" s="33">
        <v>3610355.59</v>
      </c>
      <c r="O544" s="31">
        <v>0.46150525246069279</v>
      </c>
      <c r="Q544" s="38"/>
    </row>
    <row r="545" spans="1:17" x14ac:dyDescent="0.25">
      <c r="A545" s="7" t="s">
        <v>109</v>
      </c>
      <c r="B545" s="3" t="s">
        <v>124</v>
      </c>
      <c r="C545" s="14">
        <v>5655700</v>
      </c>
      <c r="D545" s="14">
        <v>0</v>
      </c>
      <c r="E545" s="14">
        <v>0</v>
      </c>
      <c r="F545" s="14">
        <v>0</v>
      </c>
      <c r="G545" s="14">
        <v>0</v>
      </c>
      <c r="H545" s="14">
        <v>0</v>
      </c>
      <c r="I545" s="14">
        <v>5655700</v>
      </c>
      <c r="J545" s="14">
        <v>32444.75</v>
      </c>
      <c r="K545" s="14">
        <v>1431478.46</v>
      </c>
      <c r="L545" s="14">
        <v>4724227.38</v>
      </c>
      <c r="M545" s="14">
        <v>1783419.7199999997</v>
      </c>
      <c r="N545" s="33">
        <v>7971570.3099999996</v>
      </c>
      <c r="O545" s="31">
        <v>1.4094754513146028</v>
      </c>
      <c r="Q545" s="38"/>
    </row>
    <row r="546" spans="1:17" x14ac:dyDescent="0.25">
      <c r="A546" s="7" t="s">
        <v>109</v>
      </c>
      <c r="B546" s="3" t="s">
        <v>123</v>
      </c>
      <c r="C546" s="14">
        <v>5500000</v>
      </c>
      <c r="D546" s="14">
        <v>0</v>
      </c>
      <c r="E546" s="14">
        <v>0</v>
      </c>
      <c r="F546" s="14">
        <v>0</v>
      </c>
      <c r="G546" s="14">
        <v>0</v>
      </c>
      <c r="H546" s="14">
        <v>0</v>
      </c>
      <c r="I546" s="14">
        <v>5500000</v>
      </c>
      <c r="J546" s="14">
        <f>-2400529</f>
        <v>-2400529</v>
      </c>
      <c r="K546" s="14">
        <f>2400529+-676175.5</f>
        <v>1724353.5</v>
      </c>
      <c r="L546" s="14">
        <v>0</v>
      </c>
      <c r="M546" s="14">
        <v>5697709</v>
      </c>
      <c r="N546" s="33">
        <v>5021533.5</v>
      </c>
      <c r="O546" s="31">
        <v>0.91300609090909091</v>
      </c>
      <c r="Q546" s="38"/>
    </row>
    <row r="547" spans="1:17" x14ac:dyDescent="0.25">
      <c r="A547" s="7" t="s">
        <v>109</v>
      </c>
      <c r="B547" s="3" t="s">
        <v>122</v>
      </c>
      <c r="C547" s="14">
        <v>4363000</v>
      </c>
      <c r="D547" s="14">
        <v>0</v>
      </c>
      <c r="E547" s="14">
        <v>0</v>
      </c>
      <c r="F547" s="14">
        <v>0</v>
      </c>
      <c r="G547" s="14">
        <v>5000000</v>
      </c>
      <c r="H547" s="14">
        <v>5000000</v>
      </c>
      <c r="I547" s="14">
        <v>9363000</v>
      </c>
      <c r="J547" s="14">
        <v>0</v>
      </c>
      <c r="K547" s="14">
        <v>1090750</v>
      </c>
      <c r="L547" s="14">
        <v>1090750</v>
      </c>
      <c r="M547" s="14">
        <v>1565947</v>
      </c>
      <c r="N547" s="33">
        <v>3747447</v>
      </c>
      <c r="O547" s="31">
        <v>0.40023998718359499</v>
      </c>
      <c r="Q547" s="38"/>
    </row>
    <row r="548" spans="1:17" x14ac:dyDescent="0.25">
      <c r="A548" s="7" t="s">
        <v>109</v>
      </c>
      <c r="B548" s="3" t="s">
        <v>121</v>
      </c>
      <c r="C548" s="14">
        <v>3820000</v>
      </c>
      <c r="D548" s="14">
        <v>0</v>
      </c>
      <c r="E548" s="14">
        <v>0</v>
      </c>
      <c r="F548" s="14">
        <v>0</v>
      </c>
      <c r="G548" s="14">
        <v>0</v>
      </c>
      <c r="H548" s="14">
        <v>0</v>
      </c>
      <c r="I548" s="14">
        <v>3820000</v>
      </c>
      <c r="J548" s="14">
        <v>-56725</v>
      </c>
      <c r="K548" s="14">
        <v>1035259</v>
      </c>
      <c r="L548" s="14">
        <f>-440950+1384059.31</f>
        <v>943109.31</v>
      </c>
      <c r="M548" s="14">
        <f>-537584+3189063.66</f>
        <v>2651479.66</v>
      </c>
      <c r="N548" s="33">
        <v>4573122.9700000007</v>
      </c>
      <c r="O548" s="31">
        <v>1.1971526099476442</v>
      </c>
      <c r="Q548" s="38"/>
    </row>
    <row r="549" spans="1:17" x14ac:dyDescent="0.25">
      <c r="A549" s="7" t="s">
        <v>109</v>
      </c>
      <c r="B549" s="3" t="s">
        <v>120</v>
      </c>
      <c r="C549" s="14">
        <v>2509000</v>
      </c>
      <c r="D549" s="14">
        <v>0</v>
      </c>
      <c r="E549" s="14">
        <v>0</v>
      </c>
      <c r="F549" s="14">
        <v>0</v>
      </c>
      <c r="G549" s="14">
        <v>1102600</v>
      </c>
      <c r="H549" s="14">
        <v>1102600</v>
      </c>
      <c r="I549" s="14">
        <v>3611600</v>
      </c>
      <c r="J549" s="14">
        <v>0</v>
      </c>
      <c r="K549" s="14">
        <v>0</v>
      </c>
      <c r="L549" s="14">
        <v>1254500</v>
      </c>
      <c r="M549" s="14">
        <v>2424594</v>
      </c>
      <c r="N549" s="33">
        <v>3679094</v>
      </c>
      <c r="O549" s="31">
        <v>1.0186881160704397</v>
      </c>
      <c r="Q549" s="38"/>
    </row>
    <row r="550" spans="1:17" x14ac:dyDescent="0.25">
      <c r="A550" s="7" t="s">
        <v>109</v>
      </c>
      <c r="B550" s="3" t="s">
        <v>119</v>
      </c>
      <c r="C550" s="14">
        <v>350000</v>
      </c>
      <c r="D550" s="14">
        <v>0</v>
      </c>
      <c r="E550" s="14">
        <v>0</v>
      </c>
      <c r="F550" s="14">
        <v>0</v>
      </c>
      <c r="G550" s="14">
        <v>0</v>
      </c>
      <c r="H550" s="14">
        <v>0</v>
      </c>
      <c r="I550" s="14">
        <v>350000</v>
      </c>
      <c r="J550" s="14">
        <v>0</v>
      </c>
      <c r="K550" s="14">
        <v>97146.8</v>
      </c>
      <c r="L550" s="14">
        <v>181336.5</v>
      </c>
      <c r="M550" s="14">
        <v>72939.700000000012</v>
      </c>
      <c r="N550" s="33">
        <v>351423</v>
      </c>
      <c r="O550" s="31">
        <v>1.0040657142857143</v>
      </c>
      <c r="Q550" s="38"/>
    </row>
    <row r="551" spans="1:17" x14ac:dyDescent="0.25">
      <c r="A551" s="7" t="s">
        <v>109</v>
      </c>
      <c r="B551" s="3" t="s">
        <v>118</v>
      </c>
      <c r="C551" s="14">
        <v>200000</v>
      </c>
      <c r="D551" s="14">
        <v>0</v>
      </c>
      <c r="E551" s="14">
        <v>0</v>
      </c>
      <c r="F551" s="14">
        <v>0</v>
      </c>
      <c r="G551" s="14">
        <v>0</v>
      </c>
      <c r="H551" s="14">
        <v>0</v>
      </c>
      <c r="I551" s="14">
        <v>200000</v>
      </c>
      <c r="J551" s="14">
        <v>0</v>
      </c>
      <c r="K551" s="14">
        <v>0</v>
      </c>
      <c r="L551" s="14">
        <v>109712.5</v>
      </c>
      <c r="M551" s="14">
        <v>121912.5</v>
      </c>
      <c r="N551" s="33">
        <v>231625</v>
      </c>
      <c r="O551" s="31">
        <v>1.1581250000000001</v>
      </c>
      <c r="Q551" s="38"/>
    </row>
    <row r="552" spans="1:17" x14ac:dyDescent="0.25">
      <c r="A552" s="7" t="s">
        <v>109</v>
      </c>
      <c r="B552" s="3" t="s">
        <v>117</v>
      </c>
      <c r="C552" s="14">
        <v>150000</v>
      </c>
      <c r="D552" s="14">
        <v>0</v>
      </c>
      <c r="E552" s="14">
        <v>0</v>
      </c>
      <c r="F552" s="14">
        <v>0</v>
      </c>
      <c r="G552" s="14">
        <v>0</v>
      </c>
      <c r="H552" s="14">
        <v>0</v>
      </c>
      <c r="I552" s="14">
        <v>150000</v>
      </c>
      <c r="J552" s="14">
        <v>0</v>
      </c>
      <c r="K552" s="14">
        <v>0</v>
      </c>
      <c r="L552" s="14">
        <v>0</v>
      </c>
      <c r="M552" s="14">
        <v>108637</v>
      </c>
      <c r="N552" s="33">
        <v>108637</v>
      </c>
      <c r="O552" s="31">
        <v>0.72424666666666671</v>
      </c>
      <c r="Q552" s="38"/>
    </row>
    <row r="553" spans="1:17" x14ac:dyDescent="0.25">
      <c r="A553" s="7" t="s">
        <v>109</v>
      </c>
      <c r="B553" s="3" t="s">
        <v>116</v>
      </c>
      <c r="C553" s="14">
        <v>30000</v>
      </c>
      <c r="D553" s="14">
        <v>0</v>
      </c>
      <c r="E553" s="14">
        <v>0</v>
      </c>
      <c r="F553" s="14">
        <v>0</v>
      </c>
      <c r="G553" s="14">
        <v>0</v>
      </c>
      <c r="H553" s="14">
        <v>0</v>
      </c>
      <c r="I553" s="14">
        <v>30000</v>
      </c>
      <c r="J553" s="14">
        <v>0</v>
      </c>
      <c r="K553" s="14">
        <v>0</v>
      </c>
      <c r="L553" s="14">
        <v>0</v>
      </c>
      <c r="M553" s="14">
        <v>31664.77</v>
      </c>
      <c r="N553" s="33">
        <v>31664.77</v>
      </c>
      <c r="O553" s="31">
        <v>1.0554923333333333</v>
      </c>
      <c r="Q553" s="38"/>
    </row>
    <row r="554" spans="1:17" x14ac:dyDescent="0.25">
      <c r="A554" s="7" t="s">
        <v>109</v>
      </c>
      <c r="B554" s="3" t="s">
        <v>115</v>
      </c>
      <c r="C554" s="14">
        <v>23500</v>
      </c>
      <c r="D554" s="14">
        <v>0</v>
      </c>
      <c r="E554" s="14">
        <v>0</v>
      </c>
      <c r="F554" s="14">
        <v>0</v>
      </c>
      <c r="G554" s="14">
        <v>0</v>
      </c>
      <c r="H554" s="14">
        <v>0</v>
      </c>
      <c r="I554" s="14">
        <v>23500</v>
      </c>
      <c r="J554" s="14">
        <v>23000</v>
      </c>
      <c r="K554" s="14">
        <v>0</v>
      </c>
      <c r="L554" s="14">
        <v>0</v>
      </c>
      <c r="M554" s="14">
        <v>0</v>
      </c>
      <c r="N554" s="33">
        <v>23000</v>
      </c>
      <c r="O554" s="31">
        <v>0.97872340425531912</v>
      </c>
      <c r="Q554" s="38"/>
    </row>
    <row r="555" spans="1:17" x14ac:dyDescent="0.25">
      <c r="A555" s="7" t="s">
        <v>109</v>
      </c>
      <c r="B555" s="3" t="s">
        <v>114</v>
      </c>
      <c r="C555" s="14">
        <v>1000</v>
      </c>
      <c r="D555" s="14">
        <v>0</v>
      </c>
      <c r="E555" s="14">
        <v>0</v>
      </c>
      <c r="F555" s="14">
        <v>0</v>
      </c>
      <c r="G555" s="14">
        <v>11100000</v>
      </c>
      <c r="H555" s="14">
        <v>11100000</v>
      </c>
      <c r="I555" s="14">
        <v>11101000</v>
      </c>
      <c r="J555" s="14">
        <v>0</v>
      </c>
      <c r="K555" s="14">
        <v>0</v>
      </c>
      <c r="L555" s="14">
        <v>0</v>
      </c>
      <c r="M555" s="14">
        <v>35481814.960000001</v>
      </c>
      <c r="N555" s="33">
        <v>35481814.960000001</v>
      </c>
      <c r="O555" s="31">
        <v>3.1962719538780289</v>
      </c>
      <c r="Q555" s="38"/>
    </row>
    <row r="556" spans="1:17" x14ac:dyDescent="0.25">
      <c r="A556" s="7" t="s">
        <v>109</v>
      </c>
      <c r="B556" s="3" t="s">
        <v>113</v>
      </c>
      <c r="C556" s="14">
        <v>1000</v>
      </c>
      <c r="D556" s="14">
        <v>0</v>
      </c>
      <c r="E556" s="14">
        <v>0</v>
      </c>
      <c r="F556" s="14">
        <v>0</v>
      </c>
      <c r="G556" s="14">
        <v>0</v>
      </c>
      <c r="H556" s="14">
        <v>0</v>
      </c>
      <c r="I556" s="14">
        <v>1000</v>
      </c>
      <c r="J556" s="14">
        <v>-11230</v>
      </c>
      <c r="K556" s="14">
        <v>0</v>
      </c>
      <c r="L556" s="14">
        <v>0</v>
      </c>
      <c r="M556" s="14">
        <v>0</v>
      </c>
      <c r="N556" s="33">
        <v>-11230</v>
      </c>
      <c r="O556" s="31">
        <v>-11.23</v>
      </c>
      <c r="Q556" s="38"/>
    </row>
    <row r="557" spans="1:17" x14ac:dyDescent="0.25">
      <c r="A557" s="7" t="s">
        <v>109</v>
      </c>
      <c r="B557" s="3" t="s">
        <v>112</v>
      </c>
      <c r="C557" s="14">
        <v>1000</v>
      </c>
      <c r="D557" s="14">
        <v>0</v>
      </c>
      <c r="E557" s="14">
        <v>0</v>
      </c>
      <c r="F557" s="14">
        <v>0</v>
      </c>
      <c r="G557" s="14">
        <v>0</v>
      </c>
      <c r="H557" s="14">
        <v>0</v>
      </c>
      <c r="I557" s="14">
        <v>1000</v>
      </c>
      <c r="J557" s="14">
        <v>0</v>
      </c>
      <c r="K557" s="14">
        <v>0</v>
      </c>
      <c r="L557" s="14">
        <v>0</v>
      </c>
      <c r="M557" s="14">
        <v>500000</v>
      </c>
      <c r="N557" s="33">
        <v>500000</v>
      </c>
      <c r="O557" s="31">
        <v>500</v>
      </c>
      <c r="Q557" s="38"/>
    </row>
    <row r="558" spans="1:17" x14ac:dyDescent="0.25">
      <c r="A558" s="7" t="s">
        <v>109</v>
      </c>
      <c r="B558" s="3" t="s">
        <v>111</v>
      </c>
      <c r="C558" s="14">
        <v>1000</v>
      </c>
      <c r="D558" s="14">
        <v>0</v>
      </c>
      <c r="E558" s="14">
        <v>0</v>
      </c>
      <c r="F558" s="14">
        <v>0</v>
      </c>
      <c r="G558" s="14">
        <v>0</v>
      </c>
      <c r="H558" s="14">
        <v>0</v>
      </c>
      <c r="I558" s="14">
        <v>1000</v>
      </c>
      <c r="J558" s="14">
        <v>-270392</v>
      </c>
      <c r="K558" s="14">
        <v>270392</v>
      </c>
      <c r="L558" s="14">
        <v>45418</v>
      </c>
      <c r="M558" s="14">
        <v>454582</v>
      </c>
      <c r="N558" s="33">
        <v>500000</v>
      </c>
      <c r="O558" s="31">
        <v>500</v>
      </c>
      <c r="Q558" s="38"/>
    </row>
    <row r="559" spans="1:17" x14ac:dyDescent="0.25">
      <c r="A559" s="7" t="s">
        <v>109</v>
      </c>
      <c r="B559" s="3" t="s">
        <v>110</v>
      </c>
      <c r="C559" s="14">
        <v>0</v>
      </c>
      <c r="D559" s="14">
        <v>0</v>
      </c>
      <c r="E559" s="14">
        <v>0</v>
      </c>
      <c r="F559" s="14">
        <v>345400000</v>
      </c>
      <c r="G559" s="14">
        <v>0</v>
      </c>
      <c r="H559" s="14">
        <v>345400000</v>
      </c>
      <c r="I559" s="14">
        <v>345400000</v>
      </c>
      <c r="J559" s="14">
        <v>8943.2900000000009</v>
      </c>
      <c r="K559" s="14">
        <v>-102.29000000000087</v>
      </c>
      <c r="L559" s="14">
        <v>0</v>
      </c>
      <c r="M559" s="14">
        <v>329467613.66000003</v>
      </c>
      <c r="N559" s="33">
        <v>329476454.66000003</v>
      </c>
      <c r="O559" s="31">
        <v>0.95389824742327745</v>
      </c>
      <c r="Q559" s="38"/>
    </row>
    <row r="560" spans="1:17" x14ac:dyDescent="0.25">
      <c r="A560" s="7" t="s">
        <v>109</v>
      </c>
      <c r="B560" s="3" t="s">
        <v>12</v>
      </c>
      <c r="C560" s="14">
        <v>1783707192</v>
      </c>
      <c r="D560" s="14">
        <v>10600000</v>
      </c>
      <c r="E560" s="14">
        <v>1109200</v>
      </c>
      <c r="F560" s="14">
        <v>3500000</v>
      </c>
      <c r="G560" s="14">
        <v>109706000</v>
      </c>
      <c r="H560" s="14">
        <v>124915200</v>
      </c>
      <c r="I560" s="14">
        <v>1908622392</v>
      </c>
      <c r="J560" s="14">
        <v>475113185.12000036</v>
      </c>
      <c r="K560" s="14">
        <v>481570453.39999962</v>
      </c>
      <c r="L560" s="14">
        <v>529800986.73999882</v>
      </c>
      <c r="M560" s="14">
        <v>398900008</v>
      </c>
      <c r="N560" s="33">
        <v>1885384633.2599988</v>
      </c>
      <c r="O560" s="31">
        <v>0.98782485271188136</v>
      </c>
      <c r="Q560" s="38"/>
    </row>
    <row r="561" spans="1:17" x14ac:dyDescent="0.25">
      <c r="A561" s="7" t="s">
        <v>109</v>
      </c>
      <c r="B561" s="45" t="s">
        <v>0</v>
      </c>
      <c r="C561" s="18">
        <f>SUM(C535:C560)</f>
        <v>8293340292</v>
      </c>
      <c r="D561" s="18">
        <v>10600000</v>
      </c>
      <c r="E561" s="18">
        <v>1109200</v>
      </c>
      <c r="F561" s="18">
        <v>1453900000</v>
      </c>
      <c r="G561" s="18">
        <v>327908600</v>
      </c>
      <c r="H561" s="18">
        <v>1793517800</v>
      </c>
      <c r="I561" s="18">
        <v>10086858092</v>
      </c>
      <c r="J561" s="18">
        <f>SUM(J535:J560)</f>
        <v>1907615454.4700003</v>
      </c>
      <c r="K561" s="18">
        <f>SUM(K535:K560)</f>
        <v>1642240074.9999998</v>
      </c>
      <c r="L561" s="18">
        <f>SUM(L535:L560)</f>
        <v>2821068640.8799992</v>
      </c>
      <c r="M561" s="18">
        <f>SUM(M535:M560)</f>
        <v>2391347053.5</v>
      </c>
      <c r="N561" s="30">
        <v>8762271223.8500004</v>
      </c>
      <c r="O561" s="32">
        <v>0.8686819169984612</v>
      </c>
      <c r="Q561" s="38"/>
    </row>
    <row r="562" spans="1:17" x14ac:dyDescent="0.25">
      <c r="A562" s="7" t="s">
        <v>92</v>
      </c>
      <c r="B562" s="45" t="s">
        <v>95</v>
      </c>
      <c r="C562" s="14"/>
      <c r="D562" s="14"/>
      <c r="E562" s="14"/>
      <c r="F562" s="14"/>
      <c r="G562" s="14"/>
      <c r="H562" s="14"/>
      <c r="I562" s="14"/>
      <c r="J562" s="14"/>
      <c r="K562" s="14"/>
      <c r="L562" s="14"/>
      <c r="M562" s="14"/>
      <c r="N562" s="33"/>
      <c r="O562" s="31"/>
      <c r="Q562" s="38"/>
    </row>
    <row r="563" spans="1:17" x14ac:dyDescent="0.25">
      <c r="A563" s="7" t="s">
        <v>92</v>
      </c>
      <c r="B563" s="3" t="s">
        <v>94</v>
      </c>
      <c r="C563" s="14">
        <v>1000000</v>
      </c>
      <c r="D563" s="14">
        <v>0</v>
      </c>
      <c r="E563" s="14">
        <v>0</v>
      </c>
      <c r="F563" s="14">
        <v>0</v>
      </c>
      <c r="G563" s="14">
        <v>0</v>
      </c>
      <c r="H563" s="14">
        <v>0</v>
      </c>
      <c r="I563" s="14">
        <v>1000000</v>
      </c>
      <c r="J563" s="14">
        <v>0</v>
      </c>
      <c r="K563" s="14">
        <v>0</v>
      </c>
      <c r="L563" s="14">
        <v>0</v>
      </c>
      <c r="M563" s="14">
        <v>1000000</v>
      </c>
      <c r="N563" s="33">
        <v>1000000</v>
      </c>
      <c r="O563" s="31">
        <v>1</v>
      </c>
      <c r="Q563" s="38"/>
    </row>
    <row r="564" spans="1:17" x14ac:dyDescent="0.25">
      <c r="A564" s="7" t="s">
        <v>92</v>
      </c>
      <c r="B564" s="3" t="s">
        <v>93</v>
      </c>
      <c r="C564" s="14">
        <v>162000</v>
      </c>
      <c r="D564" s="14">
        <v>0</v>
      </c>
      <c r="E564" s="14">
        <v>0</v>
      </c>
      <c r="F564" s="14">
        <v>0</v>
      </c>
      <c r="G564" s="14">
        <v>0</v>
      </c>
      <c r="H564" s="14">
        <v>0</v>
      </c>
      <c r="I564" s="14">
        <v>162000</v>
      </c>
      <c r="J564" s="14">
        <v>0</v>
      </c>
      <c r="K564" s="14">
        <v>55165.65</v>
      </c>
      <c r="L564" s="14">
        <v>0</v>
      </c>
      <c r="M564" s="14">
        <v>82543.25</v>
      </c>
      <c r="N564" s="33">
        <v>137708.9</v>
      </c>
      <c r="O564" s="31">
        <v>0.85005493827160494</v>
      </c>
      <c r="Q564" s="38"/>
    </row>
    <row r="565" spans="1:17" x14ac:dyDescent="0.25">
      <c r="A565" s="7" t="s">
        <v>92</v>
      </c>
      <c r="B565" s="3" t="s">
        <v>12</v>
      </c>
      <c r="C565" s="14">
        <v>2316158687</v>
      </c>
      <c r="D565" s="14">
        <v>-38308700</v>
      </c>
      <c r="E565" s="14">
        <v>-11668400</v>
      </c>
      <c r="F565" s="14">
        <v>373261800</v>
      </c>
      <c r="G565" s="14">
        <v>-111398800</v>
      </c>
      <c r="H565" s="14">
        <v>211885900</v>
      </c>
      <c r="I565" s="14">
        <v>2528044587</v>
      </c>
      <c r="J565" s="14">
        <v>478897511.29999983</v>
      </c>
      <c r="K565" s="14">
        <v>468717705.84000021</v>
      </c>
      <c r="L565" s="14">
        <v>862402662.92999983</v>
      </c>
      <c r="M565" s="14">
        <v>145447603</v>
      </c>
      <c r="N565" s="33">
        <v>1955465483.0699999</v>
      </c>
      <c r="O565" s="31">
        <v>0.7735090959730766</v>
      </c>
      <c r="Q565" s="38"/>
    </row>
    <row r="566" spans="1:17" x14ac:dyDescent="0.25">
      <c r="A566" s="7" t="s">
        <v>92</v>
      </c>
      <c r="B566" s="2" t="s">
        <v>0</v>
      </c>
      <c r="C566" s="18">
        <v>2317320687</v>
      </c>
      <c r="D566" s="18">
        <v>-38308700</v>
      </c>
      <c r="E566" s="18">
        <v>-11668400</v>
      </c>
      <c r="F566" s="18">
        <v>373261800</v>
      </c>
      <c r="G566" s="18">
        <v>-111398800</v>
      </c>
      <c r="H566" s="18">
        <v>211885900</v>
      </c>
      <c r="I566" s="18">
        <v>2529206587</v>
      </c>
      <c r="J566" s="18">
        <f t="shared" ref="J566:M566" si="16">SUM(J563:J565)</f>
        <v>478897511.29999983</v>
      </c>
      <c r="K566" s="18">
        <f t="shared" si="16"/>
        <v>468772871.49000019</v>
      </c>
      <c r="L566" s="18">
        <f t="shared" si="16"/>
        <v>862402662.92999983</v>
      </c>
      <c r="M566" s="18">
        <f t="shared" si="16"/>
        <v>146530146.25</v>
      </c>
      <c r="N566" s="30">
        <v>1956603191.97</v>
      </c>
      <c r="O566" s="32">
        <v>0.77360354904452888</v>
      </c>
      <c r="Q566" s="38"/>
    </row>
    <row r="567" spans="1:17" x14ac:dyDescent="0.25">
      <c r="A567" s="3" t="s">
        <v>9</v>
      </c>
      <c r="B567" s="2" t="s">
        <v>9</v>
      </c>
      <c r="C567" s="14"/>
      <c r="D567" s="14"/>
      <c r="E567" s="14"/>
      <c r="F567" s="14"/>
      <c r="G567" s="14"/>
      <c r="H567" s="14">
        <v>0</v>
      </c>
      <c r="I567" s="14">
        <v>0</v>
      </c>
      <c r="J567" s="14"/>
      <c r="K567" s="14"/>
      <c r="L567" s="14"/>
      <c r="M567" s="14"/>
      <c r="N567" s="33">
        <v>0</v>
      </c>
      <c r="O567" s="31"/>
      <c r="Q567" s="38"/>
    </row>
    <row r="568" spans="1:17" x14ac:dyDescent="0.25">
      <c r="A568" s="3" t="s">
        <v>9</v>
      </c>
      <c r="B568" s="3" t="s">
        <v>10</v>
      </c>
      <c r="C568" s="17">
        <v>2080376500</v>
      </c>
      <c r="D568" s="20">
        <v>-473512700</v>
      </c>
      <c r="E568" s="20">
        <v>-235310800</v>
      </c>
      <c r="F568" s="20">
        <v>-99142400</v>
      </c>
      <c r="G568" s="14">
        <v>553574500</v>
      </c>
      <c r="H568" s="14">
        <v>-254391400</v>
      </c>
      <c r="I568" s="14">
        <v>1825985100</v>
      </c>
      <c r="J568" s="14">
        <v>0</v>
      </c>
      <c r="K568" s="14">
        <v>0</v>
      </c>
      <c r="L568" s="14">
        <v>0</v>
      </c>
      <c r="M568" s="14">
        <v>0</v>
      </c>
      <c r="N568" s="33">
        <v>0</v>
      </c>
      <c r="O568" s="31">
        <v>0</v>
      </c>
      <c r="Q568" s="38"/>
    </row>
    <row r="569" spans="1:17" x14ac:dyDescent="0.25">
      <c r="A569" s="3" t="s">
        <v>9</v>
      </c>
      <c r="B569" s="3" t="s">
        <v>8</v>
      </c>
      <c r="C569" s="21">
        <v>0</v>
      </c>
      <c r="D569" s="21">
        <v>0</v>
      </c>
      <c r="E569" s="21">
        <v>0</v>
      </c>
      <c r="F569" s="21">
        <v>1865161000</v>
      </c>
      <c r="G569" s="21">
        <v>-1865161000</v>
      </c>
      <c r="H569" s="14">
        <v>0</v>
      </c>
      <c r="I569" s="14">
        <v>0</v>
      </c>
      <c r="J569" s="14">
        <v>0</v>
      </c>
      <c r="K569" s="14">
        <v>0</v>
      </c>
      <c r="L569" s="14">
        <v>0</v>
      </c>
      <c r="M569" s="14">
        <v>0</v>
      </c>
      <c r="N569" s="33">
        <v>0</v>
      </c>
      <c r="O569" s="31"/>
      <c r="Q569" s="38"/>
    </row>
    <row r="570" spans="1:17" x14ac:dyDescent="0.25">
      <c r="A570" s="3" t="s">
        <v>6</v>
      </c>
      <c r="B570" s="5" t="s">
        <v>7</v>
      </c>
      <c r="C570" s="23"/>
      <c r="D570" s="23"/>
      <c r="E570" s="23"/>
      <c r="F570" s="23"/>
      <c r="G570" s="24"/>
      <c r="H570" s="14">
        <v>0</v>
      </c>
      <c r="I570" s="14">
        <v>0</v>
      </c>
      <c r="J570" s="22"/>
      <c r="K570" s="22"/>
      <c r="L570" s="22"/>
      <c r="M570" s="22"/>
      <c r="N570" s="33">
        <v>0</v>
      </c>
      <c r="O570" s="31"/>
      <c r="Q570" s="38"/>
    </row>
    <row r="571" spans="1:17" x14ac:dyDescent="0.25">
      <c r="A571" s="3" t="s">
        <v>6</v>
      </c>
      <c r="B571" s="4" t="s">
        <v>5</v>
      </c>
      <c r="C571" s="25">
        <v>12419223900</v>
      </c>
      <c r="D571" s="26">
        <v>0</v>
      </c>
      <c r="E571" s="26">
        <v>0</v>
      </c>
      <c r="F571" s="26">
        <v>0</v>
      </c>
      <c r="G571" s="26">
        <v>0</v>
      </c>
      <c r="H571" s="18">
        <v>0</v>
      </c>
      <c r="I571" s="18">
        <v>12419223900</v>
      </c>
      <c r="J571" s="25">
        <v>2861459616.3200006</v>
      </c>
      <c r="K571" s="25">
        <v>2954477718.48</v>
      </c>
      <c r="L571" s="26">
        <v>2980376072.4399991</v>
      </c>
      <c r="M571" s="27">
        <v>3004780674</v>
      </c>
      <c r="N571" s="34">
        <v>11801094081.24</v>
      </c>
      <c r="O571" s="31">
        <v>0.95022798334765501</v>
      </c>
      <c r="Q571" s="38"/>
    </row>
    <row r="573" spans="1:17" x14ac:dyDescent="0.25">
      <c r="A573" s="36" t="s">
        <v>554</v>
      </c>
    </row>
    <row r="574" spans="1:17" x14ac:dyDescent="0.25">
      <c r="A574" s="36" t="s">
        <v>553</v>
      </c>
    </row>
    <row r="577" spans="14:15" x14ac:dyDescent="0.25">
      <c r="N577" s="1"/>
      <c r="O577" s="1"/>
    </row>
  </sheetData>
  <autoFilter ref="A3:N575" xr:uid="{9D540679-DA80-49EC-80F3-4E2DAB7E5A8F}"/>
  <mergeCells count="1">
    <mergeCell ref="A1:O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5C8CDF31018DF40969EA09272B72230" ma:contentTypeVersion="12" ma:contentTypeDescription="Create a new document." ma:contentTypeScope="" ma:versionID="08f01af594fb0020f56a3c103a27743b">
  <xsd:schema xmlns:xsd="http://www.w3.org/2001/XMLSchema" xmlns:xs="http://www.w3.org/2001/XMLSchema" xmlns:p="http://schemas.microsoft.com/office/2006/metadata/properties" xmlns:ns2="c6cd5f54-ac66-4bdf-b836-16407a0d7baa" xmlns:ns3="9798f0d3-9a84-4240-88d3-b52f8909c4bb" targetNamespace="http://schemas.microsoft.com/office/2006/metadata/properties" ma:root="true" ma:fieldsID="60760112715084e22a0fb9bcf89157b0" ns2:_="" ns3:_="">
    <xsd:import namespace="c6cd5f54-ac66-4bdf-b836-16407a0d7baa"/>
    <xsd:import namespace="9798f0d3-9a84-4240-88d3-b52f8909c4b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cd5f54-ac66-4bdf-b836-16407a0d7b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798f0d3-9a84-4240-88d3-b52f8909c4b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390B36-161D-4BE2-8CAF-A7E27B6FE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cd5f54-ac66-4bdf-b836-16407a0d7baa"/>
    <ds:schemaRef ds:uri="9798f0d3-9a84-4240-88d3-b52f8909c4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4E342D-5C7C-4A1E-B6CE-DFBBFF2D6B37}">
  <ds:schemaRefs>
    <ds:schemaRef ds:uri="http://schemas.microsoft.com/sharepoint/v3/contenttype/forms"/>
  </ds:schemaRefs>
</ds:datastoreItem>
</file>

<file path=customXml/itemProps3.xml><?xml version="1.0" encoding="utf-8"?>
<ds:datastoreItem xmlns:ds="http://schemas.openxmlformats.org/officeDocument/2006/customXml" ds:itemID="{AABF5A00-C96B-4857-BF11-6D517EAFACC9}">
  <ds:schemaRefs>
    <ds:schemaRef ds:uri="http://purl.org/dc/dcmitype/"/>
    <ds:schemaRef ds:uri="c6cd5f54-ac66-4bdf-b836-16407a0d7baa"/>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9798f0d3-9a84-4240-88d3-b52f8909c4bb"/>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Ministry and Program Spending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Gordon</dc:creator>
  <cp:lastModifiedBy>Jacob Kim</cp:lastModifiedBy>
  <dcterms:created xsi:type="dcterms:W3CDTF">2022-05-26T15:36:11Z</dcterms:created>
  <dcterms:modified xsi:type="dcterms:W3CDTF">2022-06-28T19:25:17Z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0x01010035C8CDF31018DF40969EA09272B72230</vt:lpwstr>
  </property>
</Properties>
</file>